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Лист1!$A$202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16" i="1" l="1"/>
  <c r="E139" i="1"/>
  <c r="C139" i="1"/>
  <c r="E57" i="1"/>
  <c r="E106" i="1"/>
  <c r="C106" i="1"/>
  <c r="E105" i="1"/>
  <c r="C105" i="1"/>
  <c r="E104" i="1"/>
  <c r="C104" i="1"/>
  <c r="E103" i="1"/>
  <c r="C103" i="1"/>
  <c r="C116" i="1"/>
  <c r="E126" i="1"/>
  <c r="C126" i="1"/>
  <c r="E30" i="1"/>
  <c r="E149" i="1"/>
  <c r="E12" i="1"/>
  <c r="C12" i="1"/>
  <c r="E11" i="1"/>
  <c r="C11" i="1"/>
  <c r="E10" i="1"/>
  <c r="C10" i="1"/>
  <c r="E91" i="1"/>
  <c r="E92" i="1"/>
  <c r="C92" i="1"/>
  <c r="C91" i="1"/>
  <c r="E90" i="1"/>
  <c r="C90" i="1"/>
  <c r="E186" i="1"/>
  <c r="C186" i="1"/>
  <c r="E185" i="1"/>
  <c r="C185" i="1"/>
  <c r="E161" i="1"/>
  <c r="E138" i="1"/>
  <c r="C138" i="1"/>
  <c r="E137" i="1"/>
  <c r="C137" i="1"/>
  <c r="E136" i="1"/>
  <c r="C136" i="1"/>
  <c r="E15" i="1"/>
  <c r="E27" i="1"/>
  <c r="C27" i="1"/>
  <c r="C26" i="1"/>
  <c r="E26" i="1"/>
  <c r="C17" i="1"/>
  <c r="C13" i="1"/>
  <c r="E17" i="1"/>
  <c r="E13" i="1"/>
  <c r="E197" i="1"/>
  <c r="C197" i="1"/>
  <c r="E196" i="1"/>
  <c r="C196" i="1"/>
  <c r="C149" i="1"/>
  <c r="E54" i="1"/>
  <c r="C54" i="1"/>
  <c r="E53" i="1"/>
  <c r="C53" i="1"/>
  <c r="E41" i="1"/>
  <c r="C41" i="1"/>
  <c r="C161" i="1"/>
  <c r="E151" i="1"/>
  <c r="C151" i="1"/>
  <c r="E56" i="1"/>
  <c r="C56" i="1"/>
  <c r="E150" i="1"/>
  <c r="C150" i="1"/>
  <c r="E172" i="1"/>
  <c r="E16" i="1"/>
  <c r="C16" i="1"/>
  <c r="E14" i="1"/>
  <c r="C14" i="1"/>
  <c r="C30" i="1"/>
  <c r="E29" i="1"/>
  <c r="C29" i="1"/>
  <c r="E28" i="1"/>
  <c r="D28" i="1"/>
  <c r="C28" i="1"/>
  <c r="D15" i="1"/>
  <c r="C15" i="1"/>
</calcChain>
</file>

<file path=xl/sharedStrings.xml><?xml version="1.0" encoding="utf-8"?>
<sst xmlns="http://schemas.openxmlformats.org/spreadsheetml/2006/main" count="593" uniqueCount="86">
  <si>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</si>
  <si>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</si>
  <si>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</si>
  <si>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</si>
  <si>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</si>
  <si>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</si>
  <si>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</si>
  <si>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</si>
  <si>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</si>
  <si>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</si>
  <si>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</si>
  <si>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</si>
  <si>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</si>
  <si>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</si>
  <si>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</si>
  <si>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</si>
  <si>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</si>
  <si>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</si>
  <si>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</si>
  <si>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</si>
  <si>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</si>
  <si>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</si>
  <si>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</si>
  <si>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</si>
  <si>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</si>
  <si>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</si>
  <si>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</si>
  <si>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</si>
  <si>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</si>
  <si>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</si>
  <si>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</si>
  <si>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</si>
  <si>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</si>
  <si>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</si>
  <si>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</si>
  <si>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</si>
  <si>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</si>
  <si>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</si>
  <si>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</si>
  <si>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</si>
  <si>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</si>
  <si>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</si>
  <si>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</si>
  <si>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</si>
  <si>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</si>
  <si>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</si>
  <si>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</si>
  <si>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</si>
  <si>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</si>
  <si>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</si>
  <si>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</si>
  <si>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</si>
  <si>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</si>
  <si>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</si>
  <si>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</si>
  <si>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</si>
  <si>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</si>
  <si>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</si>
  <si>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</si>
  <si>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</si>
  <si>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</si>
  <si>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</si>
  <si>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</si>
  <si>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</si>
  <si>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</si>
  <si>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</si>
  <si>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</si>
  <si>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</si>
  <si>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</si>
  <si>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</si>
  <si>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</si>
  <si>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</si>
  <si>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</si>
  <si>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</si>
  <si>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</si>
  <si>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</si>
  <si>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</si>
  <si>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</si>
  <si>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Выборочное наблюдение состояния здоровья населения</t>
  </si>
  <si>
    <t>Федеральный бюджет (157.0113.151P308300.244.226)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</si>
  <si>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</si>
  <si>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</si>
  <si>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</si>
  <si>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Январь-Декабрь 2022 год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</si>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</sst>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view="pageLayout" topLeftCell="A113" zoomScale="110" zoomScaleNormal="100" zoomScalePageLayoutView="110" workbookViewId="0">
      <selection activeCell="B113" sqref="B113:B114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104" t="s">
        <v>33</v>
      </c>
      <c r="B1" s="105"/>
      <c r="C1" s="105"/>
      <c r="D1" s="105"/>
      <c r="E1" s="105"/>
      <c r="F1" s="105"/>
      <c r="G1" s="105"/>
      <c r="H1" s="105"/>
      <c r="I1" s="105"/>
    </row>
    <row r="2" spans="1:9" ht="19.5" customHeight="1" thickBot="1" x14ac:dyDescent="0.3">
      <c r="A2" s="81" t="s">
        <v>0</v>
      </c>
      <c r="B2" s="82"/>
      <c r="C2" s="106" t="s">
        <v>41</v>
      </c>
      <c r="D2" s="107"/>
      <c r="E2" s="107"/>
      <c r="F2" s="107"/>
      <c r="G2" s="107"/>
      <c r="H2" s="107"/>
      <c r="I2" s="108"/>
    </row>
    <row r="3" spans="1:9" ht="28.5" customHeight="1" thickBot="1" x14ac:dyDescent="0.25">
      <c r="A3" s="81" t="s">
        <v>1</v>
      </c>
      <c r="B3" s="82"/>
      <c r="C3" s="61" t="s">
        <v>2</v>
      </c>
      <c r="D3" s="62"/>
      <c r="E3" s="62"/>
      <c r="F3" s="62"/>
      <c r="G3" s="62"/>
      <c r="H3" s="62"/>
      <c r="I3" s="63"/>
    </row>
    <row r="4" spans="1:9" ht="22.5" customHeight="1" thickBot="1" x14ac:dyDescent="0.25">
      <c r="A4" s="81" t="s">
        <v>3</v>
      </c>
      <c r="B4" s="82"/>
      <c r="C4" s="49" t="s">
        <v>83</v>
      </c>
      <c r="D4" s="50"/>
      <c r="E4" s="50"/>
      <c r="F4" s="50"/>
      <c r="G4" s="50"/>
      <c r="H4" s="50"/>
      <c r="I4" s="51"/>
    </row>
    <row r="5" spans="1:9" ht="33.75" customHeight="1" thickBot="1" x14ac:dyDescent="0.25">
      <c r="A5" s="81" t="s">
        <v>4</v>
      </c>
      <c r="B5" s="82"/>
      <c r="C5" s="109" t="s">
        <v>49</v>
      </c>
      <c r="D5" s="109"/>
      <c r="E5" s="109"/>
      <c r="F5" s="109"/>
      <c r="G5" s="109"/>
      <c r="H5" s="109"/>
      <c r="I5" s="110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55" t="s">
        <v>5</v>
      </c>
      <c r="B7" s="55" t="s">
        <v>32</v>
      </c>
      <c r="C7" s="55" t="s">
        <v>6</v>
      </c>
      <c r="D7" s="55" t="s">
        <v>7</v>
      </c>
      <c r="E7" s="55" t="s">
        <v>8</v>
      </c>
      <c r="F7" s="55" t="s">
        <v>9</v>
      </c>
      <c r="G7" s="55"/>
      <c r="H7" s="55"/>
      <c r="I7" s="55" t="s">
        <v>10</v>
      </c>
    </row>
    <row r="8" spans="1:9" ht="69" customHeight="1" x14ac:dyDescent="0.2">
      <c r="A8" s="55"/>
      <c r="B8" s="55"/>
      <c r="C8" s="55"/>
      <c r="D8" s="55"/>
      <c r="E8" s="55"/>
      <c r="F8" s="13" t="s">
        <v>11</v>
      </c>
      <c r="G8" s="13" t="s">
        <v>12</v>
      </c>
      <c r="H8" s="13" t="s">
        <v>13</v>
      </c>
      <c r="I8" s="55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1+1+1+1+1+1+1+1+1+1+1+1</f>
        <v>12</v>
      </c>
      <c r="D10" s="16">
        <v>12</v>
      </c>
      <c r="E10" s="7">
        <f>10550+21100+21100+21100+21100+21100+21100+21100+21100+21100+21100+18286.67</f>
        <v>239836.66999999998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2+2+2+2+2+2+2+2+2+2+2</f>
        <v>22</v>
      </c>
      <c r="D11" s="16">
        <v>22</v>
      </c>
      <c r="E11" s="7">
        <f>15120+37800+37800+37800+37800+37800+37800+37800+37800+37800+35280</f>
        <v>390600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2+2+2+2+2+2+2+2+2+2+2</f>
        <v>22</v>
      </c>
      <c r="D12" s="16">
        <v>22</v>
      </c>
      <c r="E12" s="7">
        <f>20000+40000+40000+40000+40000+40000+40000+40000+40000+40000+40000+34666.66+0.01</f>
        <v>454666.67000000004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1+1+1+1+1+1+1+1+1+1+1</f>
        <v>11</v>
      </c>
      <c r="D13" s="16">
        <v>11</v>
      </c>
      <c r="E13" s="7">
        <f>13860+18900+18900+18900+18900+18900+18900+18900+18900+18900+18900</f>
        <v>202860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24493.33</f>
        <v>24493.33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2+2+2+2+2+2+2+2</f>
        <v>16</v>
      </c>
      <c r="D17" s="20">
        <v>16</v>
      </c>
      <c r="E17" s="21">
        <f>39200+39200+39200+39200+39200+39200+39200+39200</f>
        <v>313600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112" t="s">
        <v>0</v>
      </c>
      <c r="B18" s="113"/>
      <c r="C18" s="114" t="s">
        <v>34</v>
      </c>
      <c r="D18" s="115"/>
      <c r="E18" s="115"/>
      <c r="F18" s="115"/>
      <c r="G18" s="115"/>
      <c r="H18" s="115"/>
      <c r="I18" s="116"/>
    </row>
    <row r="19" spans="1:9" ht="22.5" customHeight="1" thickBot="1" x14ac:dyDescent="0.25">
      <c r="A19" s="112" t="s">
        <v>1</v>
      </c>
      <c r="B19" s="113"/>
      <c r="C19" s="61" t="s">
        <v>2</v>
      </c>
      <c r="D19" s="62"/>
      <c r="E19" s="62"/>
      <c r="F19" s="62"/>
      <c r="G19" s="62"/>
      <c r="H19" s="62"/>
      <c r="I19" s="63"/>
    </row>
    <row r="20" spans="1:9" ht="16.5" customHeight="1" thickBot="1" x14ac:dyDescent="0.25">
      <c r="A20" s="112" t="s">
        <v>3</v>
      </c>
      <c r="B20" s="113"/>
      <c r="C20" s="88" t="s">
        <v>83</v>
      </c>
      <c r="D20" s="89"/>
      <c r="E20" s="89"/>
      <c r="F20" s="89"/>
      <c r="G20" s="89"/>
      <c r="H20" s="89"/>
      <c r="I20" s="90"/>
    </row>
    <row r="21" spans="1:9" ht="27.75" customHeight="1" thickBot="1" x14ac:dyDescent="0.25">
      <c r="A21" s="112" t="s">
        <v>4</v>
      </c>
      <c r="B21" s="113"/>
      <c r="C21" s="61" t="s">
        <v>50</v>
      </c>
      <c r="D21" s="62"/>
      <c r="E21" s="62"/>
      <c r="F21" s="62"/>
      <c r="G21" s="62"/>
      <c r="H21" s="62"/>
      <c r="I21" s="63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55" t="s">
        <v>5</v>
      </c>
      <c r="B23" s="111" t="s">
        <v>32</v>
      </c>
      <c r="C23" s="55" t="s">
        <v>6</v>
      </c>
      <c r="D23" s="55" t="s">
        <v>7</v>
      </c>
      <c r="E23" s="55" t="s">
        <v>8</v>
      </c>
      <c r="F23" s="55" t="s">
        <v>9</v>
      </c>
      <c r="G23" s="55"/>
      <c r="H23" s="55"/>
      <c r="I23" s="55" t="s">
        <v>10</v>
      </c>
    </row>
    <row r="24" spans="1:9" ht="61.5" customHeight="1" x14ac:dyDescent="0.2">
      <c r="A24" s="55"/>
      <c r="B24" s="111"/>
      <c r="C24" s="55"/>
      <c r="D24" s="55"/>
      <c r="E24" s="55"/>
      <c r="F24" s="13" t="s">
        <v>11</v>
      </c>
      <c r="G24" s="13" t="s">
        <v>12</v>
      </c>
      <c r="H24" s="13" t="s">
        <v>13</v>
      </c>
      <c r="I24" s="55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2+2+2+2+1</f>
        <v>9</v>
      </c>
      <c r="D26" s="17">
        <v>9</v>
      </c>
      <c r="E26" s="7">
        <f>22800+36000+36000+15600+11400</f>
        <v>121800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11+11+11+11+2</f>
        <v>46</v>
      </c>
      <c r="D27" s="17">
        <v>46</v>
      </c>
      <c r="E27" s="7">
        <f>111466.63+176000+176000+76266.63+20266.66+0.08</f>
        <v>560000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117926.62+0.05</f>
        <v>117926.67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112" t="s">
        <v>0</v>
      </c>
      <c r="B32" s="113"/>
      <c r="C32" s="114" t="s">
        <v>77</v>
      </c>
      <c r="D32" s="115"/>
      <c r="E32" s="115"/>
      <c r="F32" s="115"/>
      <c r="G32" s="115"/>
      <c r="H32" s="115"/>
      <c r="I32" s="116"/>
    </row>
    <row r="33" spans="1:9" ht="22.5" customHeight="1" thickBot="1" x14ac:dyDescent="0.25">
      <c r="A33" s="112" t="s">
        <v>1</v>
      </c>
      <c r="B33" s="113"/>
      <c r="C33" s="61" t="s">
        <v>2</v>
      </c>
      <c r="D33" s="62"/>
      <c r="E33" s="62"/>
      <c r="F33" s="62"/>
      <c r="G33" s="62"/>
      <c r="H33" s="62"/>
      <c r="I33" s="63"/>
    </row>
    <row r="34" spans="1:9" ht="16.5" customHeight="1" thickBot="1" x14ac:dyDescent="0.25">
      <c r="A34" s="112" t="s">
        <v>3</v>
      </c>
      <c r="B34" s="113"/>
      <c r="C34" s="88" t="s">
        <v>83</v>
      </c>
      <c r="D34" s="89"/>
      <c r="E34" s="89"/>
      <c r="F34" s="89"/>
      <c r="G34" s="89"/>
      <c r="H34" s="89"/>
      <c r="I34" s="90"/>
    </row>
    <row r="35" spans="1:9" ht="27.75" customHeight="1" thickBot="1" x14ac:dyDescent="0.25">
      <c r="A35" s="112" t="s">
        <v>4</v>
      </c>
      <c r="B35" s="113"/>
      <c r="C35" s="61" t="s">
        <v>50</v>
      </c>
      <c r="D35" s="62"/>
      <c r="E35" s="62"/>
      <c r="F35" s="62"/>
      <c r="G35" s="62"/>
      <c r="H35" s="62"/>
      <c r="I35" s="63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55" t="s">
        <v>5</v>
      </c>
      <c r="B37" s="111" t="s">
        <v>32</v>
      </c>
      <c r="C37" s="55" t="s">
        <v>6</v>
      </c>
      <c r="D37" s="55" t="s">
        <v>7</v>
      </c>
      <c r="E37" s="55" t="s">
        <v>8</v>
      </c>
      <c r="F37" s="55" t="s">
        <v>9</v>
      </c>
      <c r="G37" s="55"/>
      <c r="H37" s="55"/>
      <c r="I37" s="55" t="s">
        <v>10</v>
      </c>
    </row>
    <row r="38" spans="1:9" ht="61.5" customHeight="1" x14ac:dyDescent="0.2">
      <c r="A38" s="55"/>
      <c r="B38" s="111"/>
      <c r="C38" s="55"/>
      <c r="D38" s="55"/>
      <c r="E38" s="55"/>
      <c r="F38" s="13" t="s">
        <v>11</v>
      </c>
      <c r="G38" s="13" t="s">
        <v>12</v>
      </c>
      <c r="H38" s="13" t="s">
        <v>13</v>
      </c>
      <c r="I38" s="55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>
        <f>1+1</f>
        <v>2</v>
      </c>
      <c r="D41" s="17">
        <v>2</v>
      </c>
      <c r="E41" s="37">
        <f>17066.67+6933.33</f>
        <v>24000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112" t="s">
        <v>0</v>
      </c>
      <c r="B45" s="113"/>
      <c r="C45" s="114" t="s">
        <v>67</v>
      </c>
      <c r="D45" s="115"/>
      <c r="E45" s="115"/>
      <c r="F45" s="115"/>
      <c r="G45" s="115"/>
      <c r="H45" s="115"/>
      <c r="I45" s="116"/>
    </row>
    <row r="46" spans="1:9" ht="22.5" customHeight="1" thickBot="1" x14ac:dyDescent="0.25">
      <c r="A46" s="112" t="s">
        <v>1</v>
      </c>
      <c r="B46" s="113"/>
      <c r="C46" s="61" t="s">
        <v>2</v>
      </c>
      <c r="D46" s="62"/>
      <c r="E46" s="62"/>
      <c r="F46" s="62"/>
      <c r="G46" s="62"/>
      <c r="H46" s="62"/>
      <c r="I46" s="63"/>
    </row>
    <row r="47" spans="1:9" ht="16.5" customHeight="1" thickBot="1" x14ac:dyDescent="0.25">
      <c r="A47" s="112" t="s">
        <v>3</v>
      </c>
      <c r="B47" s="113"/>
      <c r="C47" s="88" t="s">
        <v>83</v>
      </c>
      <c r="D47" s="89"/>
      <c r="E47" s="89"/>
      <c r="F47" s="89"/>
      <c r="G47" s="89"/>
      <c r="H47" s="89"/>
      <c r="I47" s="90"/>
    </row>
    <row r="48" spans="1:9" ht="27.75" customHeight="1" thickBot="1" x14ac:dyDescent="0.25">
      <c r="A48" s="112" t="s">
        <v>4</v>
      </c>
      <c r="B48" s="113"/>
      <c r="C48" s="61" t="s">
        <v>50</v>
      </c>
      <c r="D48" s="62"/>
      <c r="E48" s="62"/>
      <c r="F48" s="62"/>
      <c r="G48" s="62"/>
      <c r="H48" s="62"/>
      <c r="I48" s="63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55" t="s">
        <v>5</v>
      </c>
      <c r="B50" s="111" t="s">
        <v>32</v>
      </c>
      <c r="C50" s="55" t="s">
        <v>6</v>
      </c>
      <c r="D50" s="55" t="s">
        <v>7</v>
      </c>
      <c r="E50" s="55" t="s">
        <v>8</v>
      </c>
      <c r="F50" s="55" t="s">
        <v>9</v>
      </c>
      <c r="G50" s="55"/>
      <c r="H50" s="55"/>
      <c r="I50" s="55" t="s">
        <v>10</v>
      </c>
    </row>
    <row r="51" spans="1:9" ht="61.5" customHeight="1" x14ac:dyDescent="0.2">
      <c r="A51" s="55"/>
      <c r="B51" s="111"/>
      <c r="C51" s="55"/>
      <c r="D51" s="55"/>
      <c r="E51" s="55"/>
      <c r="F51" s="13" t="s">
        <v>11</v>
      </c>
      <c r="G51" s="13" t="s">
        <v>12</v>
      </c>
      <c r="H51" s="13" t="s">
        <v>13</v>
      </c>
      <c r="I51" s="55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1+1+1+1</f>
        <v>4</v>
      </c>
      <c r="D53" s="17">
        <v>4</v>
      </c>
      <c r="E53" s="7">
        <f>10200+18000+18000+7800</f>
        <v>54000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4+4+4+4</f>
        <v>16</v>
      </c>
      <c r="D54" s="17">
        <v>16</v>
      </c>
      <c r="E54" s="7">
        <f>12800+64000+64000+19200</f>
        <v>160000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f>39013.32+0.01</f>
        <v>39013.33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47" t="s">
        <v>0</v>
      </c>
      <c r="B60" s="48"/>
      <c r="C60" s="103" t="s">
        <v>44</v>
      </c>
      <c r="D60" s="59"/>
      <c r="E60" s="59"/>
      <c r="F60" s="59"/>
      <c r="G60" s="59"/>
      <c r="H60" s="59"/>
      <c r="I60" s="60"/>
    </row>
    <row r="61" spans="1:9" ht="20.25" customHeight="1" thickBot="1" x14ac:dyDescent="0.25">
      <c r="A61" s="47" t="s">
        <v>1</v>
      </c>
      <c r="B61" s="48"/>
      <c r="C61" s="61" t="s">
        <v>2</v>
      </c>
      <c r="D61" s="62"/>
      <c r="E61" s="62"/>
      <c r="F61" s="62"/>
      <c r="G61" s="62"/>
      <c r="H61" s="62"/>
      <c r="I61" s="63"/>
    </row>
    <row r="62" spans="1:9" ht="18" customHeight="1" thickBot="1" x14ac:dyDescent="0.25">
      <c r="A62" s="47" t="s">
        <v>3</v>
      </c>
      <c r="B62" s="48"/>
      <c r="C62" s="49" t="s">
        <v>83</v>
      </c>
      <c r="D62" s="50"/>
      <c r="E62" s="50"/>
      <c r="F62" s="50"/>
      <c r="G62" s="50"/>
      <c r="H62" s="50"/>
      <c r="I62" s="51"/>
    </row>
    <row r="63" spans="1:9" ht="22.5" customHeight="1" thickBot="1" x14ac:dyDescent="0.25">
      <c r="A63" s="47" t="s">
        <v>4</v>
      </c>
      <c r="B63" s="48"/>
      <c r="C63" s="52" t="s">
        <v>50</v>
      </c>
      <c r="D63" s="53"/>
      <c r="E63" s="53"/>
      <c r="F63" s="53"/>
      <c r="G63" s="53"/>
      <c r="H63" s="53"/>
      <c r="I63" s="54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55" t="s">
        <v>5</v>
      </c>
      <c r="B65" s="56" t="s">
        <v>32</v>
      </c>
      <c r="C65" s="55" t="s">
        <v>6</v>
      </c>
      <c r="D65" s="55" t="s">
        <v>7</v>
      </c>
      <c r="E65" s="55" t="s">
        <v>8</v>
      </c>
      <c r="F65" s="55" t="s">
        <v>9</v>
      </c>
      <c r="G65" s="55"/>
      <c r="H65" s="55"/>
      <c r="I65" s="55" t="s">
        <v>10</v>
      </c>
    </row>
    <row r="66" spans="1:9" ht="55.5" customHeight="1" x14ac:dyDescent="0.2">
      <c r="A66" s="55"/>
      <c r="B66" s="57"/>
      <c r="C66" s="55"/>
      <c r="D66" s="55"/>
      <c r="E66" s="55"/>
      <c r="F66" s="13" t="s">
        <v>11</v>
      </c>
      <c r="G66" s="13" t="s">
        <v>12</v>
      </c>
      <c r="H66" s="13" t="s">
        <v>13</v>
      </c>
      <c r="I66" s="55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14.25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27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.75" customHeight="1" thickBot="1" x14ac:dyDescent="0.3">
      <c r="A71" s="64" t="s">
        <v>0</v>
      </c>
      <c r="B71" s="65"/>
      <c r="C71" s="66" t="s">
        <v>80</v>
      </c>
      <c r="D71" s="67"/>
      <c r="E71" s="67"/>
      <c r="F71" s="67"/>
      <c r="G71" s="67"/>
      <c r="H71" s="67"/>
      <c r="I71" s="68"/>
    </row>
    <row r="72" spans="1:9" ht="15.75" customHeight="1" thickBot="1" x14ac:dyDescent="0.25">
      <c r="A72" s="64" t="s">
        <v>1</v>
      </c>
      <c r="B72" s="65"/>
      <c r="C72" s="69" t="s">
        <v>2</v>
      </c>
      <c r="D72" s="70"/>
      <c r="E72" s="70"/>
      <c r="F72" s="70"/>
      <c r="G72" s="70"/>
      <c r="H72" s="70"/>
      <c r="I72" s="71"/>
    </row>
    <row r="73" spans="1:9" ht="15.75" customHeight="1" thickBot="1" x14ac:dyDescent="0.25">
      <c r="A73" s="64" t="s">
        <v>3</v>
      </c>
      <c r="B73" s="65"/>
      <c r="C73" s="72" t="s">
        <v>83</v>
      </c>
      <c r="D73" s="73"/>
      <c r="E73" s="73"/>
      <c r="F73" s="73"/>
      <c r="G73" s="73"/>
      <c r="H73" s="73"/>
      <c r="I73" s="74"/>
    </row>
    <row r="74" spans="1:9" ht="36" customHeight="1" thickBot="1" x14ac:dyDescent="0.25">
      <c r="A74" s="75" t="s">
        <v>4</v>
      </c>
      <c r="B74" s="76"/>
      <c r="C74" s="77" t="s">
        <v>57</v>
      </c>
      <c r="D74" s="78"/>
      <c r="E74" s="78"/>
      <c r="F74" s="78"/>
      <c r="G74" s="78"/>
      <c r="H74" s="78"/>
      <c r="I74" s="79"/>
    </row>
    <row r="75" spans="1:9" x14ac:dyDescent="0.2">
      <c r="A75" s="2"/>
    </row>
    <row r="76" spans="1:9" x14ac:dyDescent="0.2">
      <c r="A76" s="80" t="s">
        <v>5</v>
      </c>
      <c r="B76" s="39" t="s">
        <v>81</v>
      </c>
      <c r="C76" s="80" t="s">
        <v>6</v>
      </c>
      <c r="D76" s="80" t="s">
        <v>7</v>
      </c>
      <c r="E76" s="80" t="s">
        <v>8</v>
      </c>
      <c r="F76" s="80" t="s">
        <v>9</v>
      </c>
      <c r="G76" s="80"/>
      <c r="H76" s="80"/>
      <c r="I76" s="80" t="s">
        <v>10</v>
      </c>
    </row>
    <row r="77" spans="1:9" ht="76.5" x14ac:dyDescent="0.2">
      <c r="A77" s="80"/>
      <c r="B77" s="39" t="s">
        <v>82</v>
      </c>
      <c r="C77" s="80"/>
      <c r="D77" s="80"/>
      <c r="E77" s="80"/>
      <c r="F77" s="39" t="s">
        <v>11</v>
      </c>
      <c r="G77" s="39" t="s">
        <v>12</v>
      </c>
      <c r="H77" s="39" t="s">
        <v>13</v>
      </c>
      <c r="I77" s="80"/>
    </row>
    <row r="78" spans="1:9" x14ac:dyDescent="0.2">
      <c r="A78" s="39">
        <v>1</v>
      </c>
      <c r="B78" s="39">
        <v>2</v>
      </c>
      <c r="C78" s="39">
        <v>3</v>
      </c>
      <c r="D78" s="39">
        <v>4</v>
      </c>
      <c r="E78" s="39">
        <v>5</v>
      </c>
      <c r="F78" s="39">
        <v>6</v>
      </c>
      <c r="G78" s="39">
        <v>7</v>
      </c>
      <c r="H78" s="39">
        <v>8</v>
      </c>
      <c r="I78" s="39">
        <v>9</v>
      </c>
    </row>
    <row r="79" spans="1:9" ht="25.5" x14ac:dyDescent="0.2">
      <c r="A79" s="40" t="s">
        <v>21</v>
      </c>
      <c r="B79" s="40" t="s">
        <v>58</v>
      </c>
      <c r="C79" s="41">
        <v>6</v>
      </c>
      <c r="D79" s="41">
        <v>6</v>
      </c>
      <c r="E79" s="42">
        <v>24000.49</v>
      </c>
      <c r="F79" s="43" t="s">
        <v>26</v>
      </c>
      <c r="G79" s="43" t="s">
        <v>26</v>
      </c>
      <c r="H79" s="43" t="s">
        <v>26</v>
      </c>
      <c r="I79" s="43" t="s">
        <v>26</v>
      </c>
    </row>
    <row r="80" spans="1:9" ht="14.25" customHeight="1" x14ac:dyDescent="0.2">
      <c r="A80" s="8"/>
      <c r="B80" s="8"/>
      <c r="C80" s="9"/>
      <c r="D80" s="9"/>
      <c r="E80" s="9"/>
      <c r="F80" s="26"/>
      <c r="G80" s="26"/>
      <c r="H80" s="9"/>
      <c r="I80" s="9"/>
    </row>
    <row r="81" spans="1:9" ht="24.75" customHeight="1" thickBot="1" x14ac:dyDescent="0.25">
      <c r="A81" s="8"/>
      <c r="B81" s="8"/>
      <c r="C81" s="9"/>
      <c r="D81" s="9"/>
      <c r="E81" s="9"/>
      <c r="F81" s="26"/>
      <c r="G81" s="26"/>
      <c r="H81" s="9"/>
      <c r="I81" s="9"/>
    </row>
    <row r="82" spans="1:9" ht="30" customHeight="1" thickBot="1" x14ac:dyDescent="0.3">
      <c r="A82" s="47" t="s">
        <v>0</v>
      </c>
      <c r="B82" s="48"/>
      <c r="C82" s="58" t="s">
        <v>68</v>
      </c>
      <c r="D82" s="59"/>
      <c r="E82" s="59"/>
      <c r="F82" s="59"/>
      <c r="G82" s="59"/>
      <c r="H82" s="59"/>
      <c r="I82" s="60"/>
    </row>
    <row r="83" spans="1:9" ht="22.5" customHeight="1" thickBot="1" x14ac:dyDescent="0.25">
      <c r="A83" s="47" t="s">
        <v>1</v>
      </c>
      <c r="B83" s="48"/>
      <c r="C83" s="61" t="s">
        <v>2</v>
      </c>
      <c r="D83" s="62"/>
      <c r="E83" s="62"/>
      <c r="F83" s="62"/>
      <c r="G83" s="62"/>
      <c r="H83" s="62"/>
      <c r="I83" s="63"/>
    </row>
    <row r="84" spans="1:9" ht="19.5" customHeight="1" thickBot="1" x14ac:dyDescent="0.25">
      <c r="A84" s="47" t="s">
        <v>3</v>
      </c>
      <c r="B84" s="48"/>
      <c r="C84" s="49" t="s">
        <v>83</v>
      </c>
      <c r="D84" s="50"/>
      <c r="E84" s="50"/>
      <c r="F84" s="50"/>
      <c r="G84" s="50"/>
      <c r="H84" s="50"/>
      <c r="I84" s="51"/>
    </row>
    <row r="85" spans="1:9" ht="29.25" customHeight="1" thickBot="1" x14ac:dyDescent="0.25">
      <c r="A85" s="47" t="s">
        <v>4</v>
      </c>
      <c r="B85" s="48"/>
      <c r="C85" s="52" t="s">
        <v>51</v>
      </c>
      <c r="D85" s="53"/>
      <c r="E85" s="53"/>
      <c r="F85" s="53"/>
      <c r="G85" s="53"/>
      <c r="H85" s="53"/>
      <c r="I85" s="54"/>
    </row>
    <row r="86" spans="1:9" x14ac:dyDescent="0.2">
      <c r="A86" s="24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55" t="s">
        <v>5</v>
      </c>
      <c r="B87" s="56" t="s">
        <v>45</v>
      </c>
      <c r="C87" s="55" t="s">
        <v>6</v>
      </c>
      <c r="D87" s="55" t="s">
        <v>7</v>
      </c>
      <c r="E87" s="55" t="s">
        <v>8</v>
      </c>
      <c r="F87" s="55" t="s">
        <v>9</v>
      </c>
      <c r="G87" s="55"/>
      <c r="H87" s="55"/>
      <c r="I87" s="55" t="s">
        <v>10</v>
      </c>
    </row>
    <row r="88" spans="1:9" ht="60" x14ac:dyDescent="0.2">
      <c r="A88" s="55"/>
      <c r="B88" s="57"/>
      <c r="C88" s="55"/>
      <c r="D88" s="55"/>
      <c r="E88" s="55"/>
      <c r="F88" s="13" t="s">
        <v>11</v>
      </c>
      <c r="G88" s="13" t="s">
        <v>12</v>
      </c>
      <c r="H88" s="13" t="s">
        <v>13</v>
      </c>
      <c r="I88" s="55"/>
    </row>
    <row r="89" spans="1:9" x14ac:dyDescent="0.2">
      <c r="A89" s="14">
        <v>1</v>
      </c>
      <c r="B89" s="29">
        <v>2</v>
      </c>
      <c r="C89" s="14">
        <v>3</v>
      </c>
      <c r="D89" s="14">
        <v>4</v>
      </c>
      <c r="E89" s="14">
        <v>5</v>
      </c>
      <c r="F89" s="14">
        <v>6</v>
      </c>
      <c r="G89" s="14">
        <v>7</v>
      </c>
      <c r="H89" s="14">
        <v>8</v>
      </c>
      <c r="I89" s="14">
        <v>9</v>
      </c>
    </row>
    <row r="90" spans="1:9" ht="42.75" customHeight="1" x14ac:dyDescent="0.2">
      <c r="A90" s="15" t="s">
        <v>25</v>
      </c>
      <c r="B90" s="45" t="s">
        <v>69</v>
      </c>
      <c r="C90" s="44">
        <f>1+1+1+1+4+4+4+4</f>
        <v>20</v>
      </c>
      <c r="D90" s="17">
        <v>20</v>
      </c>
      <c r="E90" s="7">
        <f>34000+34000+34000+34000+34000</f>
        <v>170000</v>
      </c>
      <c r="F90" s="27" t="s">
        <v>26</v>
      </c>
      <c r="G90" s="27" t="s">
        <v>26</v>
      </c>
      <c r="H90" s="17" t="s">
        <v>26</v>
      </c>
      <c r="I90" s="17" t="s">
        <v>26</v>
      </c>
    </row>
    <row r="91" spans="1:9" ht="59.25" customHeight="1" x14ac:dyDescent="0.2">
      <c r="A91" s="15" t="s">
        <v>21</v>
      </c>
      <c r="B91" s="45" t="s">
        <v>70</v>
      </c>
      <c r="C91" s="44">
        <f>17+16+17+17+17</f>
        <v>84</v>
      </c>
      <c r="D91" s="17">
        <v>84</v>
      </c>
      <c r="E91" s="7">
        <f>356028.8+356028.75+356028.8+356028.8+356028.8-0.2</f>
        <v>1780143.7500000002</v>
      </c>
      <c r="F91" s="27" t="s">
        <v>26</v>
      </c>
      <c r="G91" s="27" t="s">
        <v>26</v>
      </c>
      <c r="H91" s="17" t="s">
        <v>26</v>
      </c>
      <c r="I91" s="17" t="s">
        <v>26</v>
      </c>
    </row>
    <row r="92" spans="1:9" ht="56.25" customHeight="1" x14ac:dyDescent="0.2">
      <c r="A92" s="32" t="s">
        <v>71</v>
      </c>
      <c r="B92" s="45" t="s">
        <v>72</v>
      </c>
      <c r="C92" s="44">
        <f>4+4+4+4+4</f>
        <v>20</v>
      </c>
      <c r="D92" s="17">
        <v>20</v>
      </c>
      <c r="E92" s="7">
        <f>20826.68+20826.68+20819.89+20819.89+20819.89+20.3</f>
        <v>104133.33</v>
      </c>
      <c r="F92" s="27" t="s">
        <v>26</v>
      </c>
      <c r="G92" s="27" t="s">
        <v>26</v>
      </c>
      <c r="H92" s="17" t="s">
        <v>26</v>
      </c>
      <c r="I92" s="17" t="s">
        <v>26</v>
      </c>
    </row>
    <row r="93" spans="1:9" ht="106.5" customHeight="1" x14ac:dyDescent="0.2">
      <c r="A93" s="33"/>
      <c r="B93" s="36"/>
      <c r="C93" s="9"/>
      <c r="D93" s="9"/>
      <c r="E93" s="10"/>
      <c r="F93" s="28"/>
      <c r="G93" s="28"/>
      <c r="H93" s="9"/>
      <c r="I93" s="9"/>
    </row>
    <row r="94" spans="1:9" ht="42" customHeight="1" thickBot="1" x14ac:dyDescent="0.25">
      <c r="A94" s="8"/>
      <c r="B94" s="8"/>
      <c r="C94" s="9"/>
      <c r="D94" s="9"/>
      <c r="E94" s="9"/>
      <c r="F94" s="26"/>
      <c r="G94" s="26"/>
      <c r="H94" s="9"/>
      <c r="I94" s="9"/>
    </row>
    <row r="95" spans="1:9" ht="30" customHeight="1" thickBot="1" x14ac:dyDescent="0.3">
      <c r="A95" s="47" t="s">
        <v>0</v>
      </c>
      <c r="B95" s="48"/>
      <c r="C95" s="58" t="s">
        <v>35</v>
      </c>
      <c r="D95" s="59"/>
      <c r="E95" s="59"/>
      <c r="F95" s="59"/>
      <c r="G95" s="59"/>
      <c r="H95" s="59"/>
      <c r="I95" s="60"/>
    </row>
    <row r="96" spans="1:9" ht="22.5" customHeight="1" thickBot="1" x14ac:dyDescent="0.25">
      <c r="A96" s="47" t="s">
        <v>1</v>
      </c>
      <c r="B96" s="48"/>
      <c r="C96" s="61" t="s">
        <v>2</v>
      </c>
      <c r="D96" s="62"/>
      <c r="E96" s="62"/>
      <c r="F96" s="62"/>
      <c r="G96" s="62"/>
      <c r="H96" s="62"/>
      <c r="I96" s="63"/>
    </row>
    <row r="97" spans="1:9" ht="19.5" customHeight="1" thickBot="1" x14ac:dyDescent="0.25">
      <c r="A97" s="47" t="s">
        <v>3</v>
      </c>
      <c r="B97" s="48"/>
      <c r="C97" s="49" t="s">
        <v>83</v>
      </c>
      <c r="D97" s="50"/>
      <c r="E97" s="50"/>
      <c r="F97" s="50"/>
      <c r="G97" s="50"/>
      <c r="H97" s="50"/>
      <c r="I97" s="51"/>
    </row>
    <row r="98" spans="1:9" ht="29.25" customHeight="1" thickBot="1" x14ac:dyDescent="0.25">
      <c r="A98" s="47" t="s">
        <v>4</v>
      </c>
      <c r="B98" s="48"/>
      <c r="C98" s="52" t="s">
        <v>51</v>
      </c>
      <c r="D98" s="53"/>
      <c r="E98" s="53"/>
      <c r="F98" s="53"/>
      <c r="G98" s="53"/>
      <c r="H98" s="53"/>
      <c r="I98" s="54"/>
    </row>
    <row r="99" spans="1:9" x14ac:dyDescent="0.2">
      <c r="A99" s="2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55" t="s">
        <v>5</v>
      </c>
      <c r="B100" s="56" t="s">
        <v>45</v>
      </c>
      <c r="C100" s="55" t="s">
        <v>6</v>
      </c>
      <c r="D100" s="55" t="s">
        <v>7</v>
      </c>
      <c r="E100" s="55" t="s">
        <v>8</v>
      </c>
      <c r="F100" s="55" t="s">
        <v>9</v>
      </c>
      <c r="G100" s="55"/>
      <c r="H100" s="55"/>
      <c r="I100" s="55" t="s">
        <v>10</v>
      </c>
    </row>
    <row r="101" spans="1:9" ht="60" x14ac:dyDescent="0.2">
      <c r="A101" s="55"/>
      <c r="B101" s="57"/>
      <c r="C101" s="55"/>
      <c r="D101" s="55"/>
      <c r="E101" s="55"/>
      <c r="F101" s="13" t="s">
        <v>11</v>
      </c>
      <c r="G101" s="13" t="s">
        <v>12</v>
      </c>
      <c r="H101" s="13" t="s">
        <v>13</v>
      </c>
      <c r="I101" s="55"/>
    </row>
    <row r="102" spans="1:9" x14ac:dyDescent="0.2">
      <c r="A102" s="14">
        <v>1</v>
      </c>
      <c r="B102" s="14">
        <v>2</v>
      </c>
      <c r="C102" s="14">
        <v>3</v>
      </c>
      <c r="D102" s="14">
        <v>4</v>
      </c>
      <c r="E102" s="14">
        <v>5</v>
      </c>
      <c r="F102" s="14">
        <v>6</v>
      </c>
      <c r="G102" s="14">
        <v>7</v>
      </c>
      <c r="H102" s="14">
        <v>8</v>
      </c>
      <c r="I102" s="14">
        <v>9</v>
      </c>
    </row>
    <row r="103" spans="1:9" ht="28.5" customHeight="1" x14ac:dyDescent="0.2">
      <c r="A103" s="15" t="s">
        <v>25</v>
      </c>
      <c r="B103" s="15" t="s">
        <v>17</v>
      </c>
      <c r="C103" s="17">
        <f>1+1+1+1+1+1+1+1+1+1+1+1</f>
        <v>12</v>
      </c>
      <c r="D103" s="17">
        <v>12</v>
      </c>
      <c r="E103" s="7">
        <f>17746.81+17746.81+17746.81+17746.81+17746.81+17746.81+17746.81+17746.81+17746.81+17746.81+17746.81+17746.81</f>
        <v>212961.72</v>
      </c>
      <c r="F103" s="27" t="s">
        <v>26</v>
      </c>
      <c r="G103" s="27" t="s">
        <v>26</v>
      </c>
      <c r="H103" s="17" t="s">
        <v>26</v>
      </c>
      <c r="I103" s="17" t="s">
        <v>26</v>
      </c>
    </row>
    <row r="104" spans="1:9" ht="25.5" x14ac:dyDescent="0.2">
      <c r="A104" s="15" t="s">
        <v>21</v>
      </c>
      <c r="B104" s="15" t="s">
        <v>27</v>
      </c>
      <c r="C104" s="17">
        <f>8+9+9+8+9+8+8+9+8+8+8+8</f>
        <v>100</v>
      </c>
      <c r="D104" s="17">
        <v>100</v>
      </c>
      <c r="E104" s="7">
        <f>103312.5+103312.5+103312.5+103312.5+103312.5+103312.5+103312.5+103312.5+103312.5+103312.5+103312.5+103312.5</f>
        <v>1239750</v>
      </c>
      <c r="F104" s="27" t="s">
        <v>26</v>
      </c>
      <c r="G104" s="27" t="s">
        <v>26</v>
      </c>
      <c r="H104" s="17" t="s">
        <v>26</v>
      </c>
      <c r="I104" s="17" t="s">
        <v>26</v>
      </c>
    </row>
    <row r="105" spans="1:9" ht="45" customHeight="1" x14ac:dyDescent="0.2">
      <c r="A105" s="15" t="s">
        <v>28</v>
      </c>
      <c r="B105" s="15" t="s">
        <v>29</v>
      </c>
      <c r="C105" s="17">
        <f>1+1+1+1+1+1+1+1+1+1+1+1</f>
        <v>12</v>
      </c>
      <c r="D105" s="17">
        <v>12</v>
      </c>
      <c r="E105" s="7">
        <f>9771.07+9771.07+9771.07+9771.07+9771.07+9771.07+9771.07+9771.07+9771.07+9771.07+9771.07+9771.07</f>
        <v>117252.84000000003</v>
      </c>
      <c r="F105" s="27" t="s">
        <v>26</v>
      </c>
      <c r="G105" s="27" t="s">
        <v>26</v>
      </c>
      <c r="H105" s="17" t="s">
        <v>26</v>
      </c>
      <c r="I105" s="17" t="s">
        <v>26</v>
      </c>
    </row>
    <row r="106" spans="1:9" ht="38.25" x14ac:dyDescent="0.2">
      <c r="A106" s="15" t="s">
        <v>46</v>
      </c>
      <c r="B106" s="15" t="s">
        <v>23</v>
      </c>
      <c r="C106" s="17">
        <f>1+1+1+1+1+1+1+1+1+1+1+1</f>
        <v>12</v>
      </c>
      <c r="D106" s="17">
        <v>12</v>
      </c>
      <c r="E106" s="7">
        <f>5510+5510+5510+5510+5510+5510+5510+5510+5510+5510+5510+5510</f>
        <v>66120</v>
      </c>
      <c r="F106" s="27" t="s">
        <v>26</v>
      </c>
      <c r="G106" s="27" t="s">
        <v>26</v>
      </c>
      <c r="H106" s="17" t="s">
        <v>26</v>
      </c>
      <c r="I106" s="17" t="s">
        <v>26</v>
      </c>
    </row>
    <row r="107" spans="1:9" ht="180.75" customHeight="1" thickBot="1" x14ac:dyDescent="0.25">
      <c r="A107" s="8"/>
      <c r="B107" s="8"/>
      <c r="C107" s="9"/>
      <c r="D107" s="9"/>
      <c r="E107" s="10"/>
      <c r="F107" s="28"/>
      <c r="G107" s="28"/>
      <c r="H107" s="9"/>
      <c r="I107" s="9"/>
    </row>
    <row r="108" spans="1:9" ht="35.25" customHeight="1" thickBot="1" x14ac:dyDescent="0.3">
      <c r="A108" s="83" t="s">
        <v>0</v>
      </c>
      <c r="B108" s="84"/>
      <c r="C108" s="85" t="s">
        <v>56</v>
      </c>
      <c r="D108" s="86"/>
      <c r="E108" s="86"/>
      <c r="F108" s="86"/>
      <c r="G108" s="86"/>
      <c r="H108" s="86"/>
      <c r="I108" s="87"/>
    </row>
    <row r="109" spans="1:9" ht="24" customHeight="1" thickBot="1" x14ac:dyDescent="0.25">
      <c r="A109" s="83" t="s">
        <v>1</v>
      </c>
      <c r="B109" s="84"/>
      <c r="C109" s="61" t="s">
        <v>2</v>
      </c>
      <c r="D109" s="62"/>
      <c r="E109" s="62"/>
      <c r="F109" s="62"/>
      <c r="G109" s="62"/>
      <c r="H109" s="62"/>
      <c r="I109" s="63"/>
    </row>
    <row r="110" spans="1:9" ht="15.75" customHeight="1" thickBot="1" x14ac:dyDescent="0.25">
      <c r="A110" s="83" t="s">
        <v>3</v>
      </c>
      <c r="B110" s="84"/>
      <c r="C110" s="88" t="s">
        <v>83</v>
      </c>
      <c r="D110" s="89"/>
      <c r="E110" s="89"/>
      <c r="F110" s="89"/>
      <c r="G110" s="89"/>
      <c r="H110" s="89"/>
      <c r="I110" s="90"/>
    </row>
    <row r="111" spans="1:9" ht="26.25" customHeight="1" thickBot="1" x14ac:dyDescent="0.25">
      <c r="A111" s="83" t="s">
        <v>4</v>
      </c>
      <c r="B111" s="84"/>
      <c r="C111" s="61" t="s">
        <v>57</v>
      </c>
      <c r="D111" s="62"/>
      <c r="E111" s="62"/>
      <c r="F111" s="62"/>
      <c r="G111" s="62"/>
      <c r="H111" s="62"/>
      <c r="I111" s="63"/>
    </row>
    <row r="112" spans="1:9" x14ac:dyDescent="0.2">
      <c r="A112" s="23"/>
      <c r="B112" s="11"/>
      <c r="C112" s="11"/>
      <c r="D112" s="11"/>
      <c r="E112" s="11"/>
      <c r="F112" s="11"/>
      <c r="G112" s="11"/>
      <c r="H112" s="11"/>
      <c r="I112" s="11"/>
    </row>
    <row r="113" spans="1:9" ht="12.75" customHeight="1" x14ac:dyDescent="0.2">
      <c r="A113" s="56" t="s">
        <v>5</v>
      </c>
      <c r="B113" s="56" t="s">
        <v>45</v>
      </c>
      <c r="C113" s="56" t="s">
        <v>6</v>
      </c>
      <c r="D113" s="56" t="s">
        <v>7</v>
      </c>
      <c r="E113" s="56" t="s">
        <v>8</v>
      </c>
      <c r="F113" s="91" t="s">
        <v>9</v>
      </c>
      <c r="G113" s="92"/>
      <c r="H113" s="93"/>
      <c r="I113" s="56" t="s">
        <v>10</v>
      </c>
    </row>
    <row r="114" spans="1:9" ht="77.25" customHeight="1" x14ac:dyDescent="0.2">
      <c r="A114" s="57"/>
      <c r="B114" s="57"/>
      <c r="C114" s="57"/>
      <c r="D114" s="57"/>
      <c r="E114" s="57"/>
      <c r="F114" s="13" t="s">
        <v>11</v>
      </c>
      <c r="G114" s="13" t="s">
        <v>12</v>
      </c>
      <c r="H114" s="13" t="s">
        <v>13</v>
      </c>
      <c r="I114" s="57"/>
    </row>
    <row r="115" spans="1:9" x14ac:dyDescent="0.2">
      <c r="A115" s="29">
        <v>1</v>
      </c>
      <c r="B115" s="29">
        <v>2</v>
      </c>
      <c r="C115" s="14">
        <v>3</v>
      </c>
      <c r="D115" s="14">
        <v>4</v>
      </c>
      <c r="E115" s="14">
        <v>5</v>
      </c>
      <c r="F115" s="14">
        <v>6</v>
      </c>
      <c r="G115" s="14">
        <v>7</v>
      </c>
      <c r="H115" s="14">
        <v>8</v>
      </c>
      <c r="I115" s="14">
        <v>9</v>
      </c>
    </row>
    <row r="116" spans="1:9" ht="33" customHeight="1" x14ac:dyDescent="0.2">
      <c r="A116" s="15" t="s">
        <v>21</v>
      </c>
      <c r="B116" s="15" t="s">
        <v>58</v>
      </c>
      <c r="C116" s="30">
        <f>1+1+2+2+2</f>
        <v>8</v>
      </c>
      <c r="D116" s="16">
        <v>8</v>
      </c>
      <c r="E116" s="7">
        <f>8000+8000+8000+8012.56</f>
        <v>32012.560000000001</v>
      </c>
      <c r="F116" s="17" t="s">
        <v>26</v>
      </c>
      <c r="G116" s="17" t="s">
        <v>26</v>
      </c>
      <c r="H116" s="17" t="s">
        <v>26</v>
      </c>
      <c r="I116" s="17" t="s">
        <v>26</v>
      </c>
    </row>
    <row r="117" spans="1:9" ht="13.5" customHeight="1" thickBot="1" x14ac:dyDescent="0.25">
      <c r="A117" s="8"/>
      <c r="B117" s="8"/>
      <c r="C117" s="9"/>
      <c r="D117" s="9"/>
      <c r="E117" s="10"/>
      <c r="F117" s="28"/>
      <c r="G117" s="28"/>
      <c r="H117" s="9"/>
      <c r="I117" s="9"/>
    </row>
    <row r="118" spans="1:9" ht="35.25" customHeight="1" thickBot="1" x14ac:dyDescent="0.3">
      <c r="A118" s="83" t="s">
        <v>0</v>
      </c>
      <c r="B118" s="84"/>
      <c r="C118" s="85" t="s">
        <v>59</v>
      </c>
      <c r="D118" s="86"/>
      <c r="E118" s="86"/>
      <c r="F118" s="86"/>
      <c r="G118" s="86"/>
      <c r="H118" s="86"/>
      <c r="I118" s="87"/>
    </row>
    <row r="119" spans="1:9" ht="24.75" customHeight="1" thickBot="1" x14ac:dyDescent="0.25">
      <c r="A119" s="83" t="s">
        <v>1</v>
      </c>
      <c r="B119" s="84"/>
      <c r="C119" s="61" t="s">
        <v>2</v>
      </c>
      <c r="D119" s="62"/>
      <c r="E119" s="62"/>
      <c r="F119" s="62"/>
      <c r="G119" s="62"/>
      <c r="H119" s="62"/>
      <c r="I119" s="63"/>
    </row>
    <row r="120" spans="1:9" ht="15.75" customHeight="1" thickBot="1" x14ac:dyDescent="0.25">
      <c r="A120" s="83" t="s">
        <v>3</v>
      </c>
      <c r="B120" s="84"/>
      <c r="C120" s="88" t="s">
        <v>83</v>
      </c>
      <c r="D120" s="89"/>
      <c r="E120" s="89"/>
      <c r="F120" s="89"/>
      <c r="G120" s="89"/>
      <c r="H120" s="89"/>
      <c r="I120" s="90"/>
    </row>
    <row r="121" spans="1:9" ht="26.25" customHeight="1" thickBot="1" x14ac:dyDescent="0.25">
      <c r="A121" s="83" t="s">
        <v>4</v>
      </c>
      <c r="B121" s="84"/>
      <c r="C121" s="61" t="s">
        <v>57</v>
      </c>
      <c r="D121" s="62"/>
      <c r="E121" s="62"/>
      <c r="F121" s="62"/>
      <c r="G121" s="62"/>
      <c r="H121" s="62"/>
      <c r="I121" s="63"/>
    </row>
    <row r="122" spans="1:9" x14ac:dyDescent="0.2">
      <c r="A122" s="23"/>
      <c r="B122" s="11"/>
      <c r="C122" s="11"/>
      <c r="D122" s="11"/>
      <c r="E122" s="11"/>
      <c r="F122" s="11"/>
      <c r="G122" s="11"/>
      <c r="H122" s="11"/>
      <c r="I122" s="11"/>
    </row>
    <row r="123" spans="1:9" ht="12.75" customHeight="1" x14ac:dyDescent="0.2">
      <c r="A123" s="56" t="s">
        <v>5</v>
      </c>
      <c r="B123" s="56" t="s">
        <v>45</v>
      </c>
      <c r="C123" s="56" t="s">
        <v>6</v>
      </c>
      <c r="D123" s="56" t="s">
        <v>7</v>
      </c>
      <c r="E123" s="56" t="s">
        <v>8</v>
      </c>
      <c r="F123" s="91" t="s">
        <v>9</v>
      </c>
      <c r="G123" s="92"/>
      <c r="H123" s="93"/>
      <c r="I123" s="56" t="s">
        <v>10</v>
      </c>
    </row>
    <row r="124" spans="1:9" ht="77.25" customHeight="1" x14ac:dyDescent="0.2">
      <c r="A124" s="57"/>
      <c r="B124" s="57"/>
      <c r="C124" s="57"/>
      <c r="D124" s="57"/>
      <c r="E124" s="57"/>
      <c r="F124" s="13" t="s">
        <v>11</v>
      </c>
      <c r="G124" s="13" t="s">
        <v>12</v>
      </c>
      <c r="H124" s="13" t="s">
        <v>13</v>
      </c>
      <c r="I124" s="57"/>
    </row>
    <row r="125" spans="1:9" x14ac:dyDescent="0.2">
      <c r="A125" s="29">
        <v>1</v>
      </c>
      <c r="B125" s="29">
        <v>2</v>
      </c>
      <c r="C125" s="14">
        <v>3</v>
      </c>
      <c r="D125" s="14">
        <v>4</v>
      </c>
      <c r="E125" s="14">
        <v>5</v>
      </c>
      <c r="F125" s="14">
        <v>6</v>
      </c>
      <c r="G125" s="14">
        <v>7</v>
      </c>
      <c r="H125" s="14">
        <v>8</v>
      </c>
      <c r="I125" s="14">
        <v>9</v>
      </c>
    </row>
    <row r="126" spans="1:9" ht="48.75" customHeight="1" x14ac:dyDescent="0.2">
      <c r="A126" s="15" t="s">
        <v>21</v>
      </c>
      <c r="B126" s="15" t="s">
        <v>58</v>
      </c>
      <c r="C126" s="16">
        <f>4+4+4+4</f>
        <v>16</v>
      </c>
      <c r="D126" s="16">
        <v>16</v>
      </c>
      <c r="E126" s="7">
        <f>5284.11+5092.83+4901.55+4728.99</f>
        <v>20007.479999999996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14.25" customHeight="1" thickBot="1" x14ac:dyDescent="0.25">
      <c r="A127" s="8"/>
      <c r="B127" s="8"/>
      <c r="C127" s="31"/>
      <c r="D127" s="31"/>
      <c r="E127" s="10"/>
      <c r="F127" s="9"/>
      <c r="G127" s="9"/>
      <c r="H127" s="9"/>
      <c r="I127" s="9"/>
    </row>
    <row r="128" spans="1:9" ht="18" customHeight="1" thickBot="1" x14ac:dyDescent="0.3">
      <c r="A128" s="81" t="s">
        <v>0</v>
      </c>
      <c r="B128" s="82"/>
      <c r="C128" s="95" t="s">
        <v>36</v>
      </c>
      <c r="D128" s="96"/>
      <c r="E128" s="96"/>
      <c r="F128" s="96"/>
      <c r="G128" s="96"/>
      <c r="H128" s="96"/>
      <c r="I128" s="97"/>
    </row>
    <row r="129" spans="1:9" ht="15.75" customHeight="1" thickBot="1" x14ac:dyDescent="0.25">
      <c r="A129" s="81" t="s">
        <v>1</v>
      </c>
      <c r="B129" s="82"/>
      <c r="C129" s="52" t="s">
        <v>2</v>
      </c>
      <c r="D129" s="53"/>
      <c r="E129" s="53"/>
      <c r="F129" s="53"/>
      <c r="G129" s="53"/>
      <c r="H129" s="53"/>
      <c r="I129" s="54"/>
    </row>
    <row r="130" spans="1:9" ht="15.75" customHeight="1" thickBot="1" x14ac:dyDescent="0.25">
      <c r="A130" s="81" t="s">
        <v>3</v>
      </c>
      <c r="B130" s="82"/>
      <c r="C130" s="49" t="s">
        <v>83</v>
      </c>
      <c r="D130" s="50"/>
      <c r="E130" s="50"/>
      <c r="F130" s="50"/>
      <c r="G130" s="50"/>
      <c r="H130" s="50"/>
      <c r="I130" s="51"/>
    </row>
    <row r="131" spans="1:9" ht="26.25" customHeight="1" thickBot="1" x14ac:dyDescent="0.25">
      <c r="A131" s="81" t="s">
        <v>4</v>
      </c>
      <c r="B131" s="82"/>
      <c r="C131" s="52" t="s">
        <v>52</v>
      </c>
      <c r="D131" s="53"/>
      <c r="E131" s="53"/>
      <c r="F131" s="53"/>
      <c r="G131" s="53"/>
      <c r="H131" s="53"/>
      <c r="I131" s="54"/>
    </row>
    <row r="132" spans="1:9" x14ac:dyDescent="0.2">
      <c r="A132" s="23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55" t="s">
        <v>5</v>
      </c>
      <c r="B133" s="56" t="s">
        <v>45</v>
      </c>
      <c r="C133" s="55" t="s">
        <v>6</v>
      </c>
      <c r="D133" s="55" t="s">
        <v>7</v>
      </c>
      <c r="E133" s="55" t="s">
        <v>8</v>
      </c>
      <c r="F133" s="55" t="s">
        <v>9</v>
      </c>
      <c r="G133" s="55"/>
      <c r="H133" s="55"/>
      <c r="I133" s="55" t="s">
        <v>10</v>
      </c>
    </row>
    <row r="134" spans="1:9" ht="61.5" customHeight="1" x14ac:dyDescent="0.2">
      <c r="A134" s="55"/>
      <c r="B134" s="57"/>
      <c r="C134" s="55"/>
      <c r="D134" s="55"/>
      <c r="E134" s="55"/>
      <c r="F134" s="13" t="s">
        <v>11</v>
      </c>
      <c r="G134" s="13" t="s">
        <v>12</v>
      </c>
      <c r="H134" s="13" t="s">
        <v>13</v>
      </c>
      <c r="I134" s="55"/>
    </row>
    <row r="135" spans="1:9" x14ac:dyDescent="0.2">
      <c r="A135" s="14">
        <v>1</v>
      </c>
      <c r="B135" s="14">
        <v>2</v>
      </c>
      <c r="C135" s="14">
        <v>3</v>
      </c>
      <c r="D135" s="14">
        <v>4</v>
      </c>
      <c r="E135" s="14">
        <v>5</v>
      </c>
      <c r="F135" s="14">
        <v>6</v>
      </c>
      <c r="G135" s="14">
        <v>7</v>
      </c>
      <c r="H135" s="14">
        <v>8</v>
      </c>
      <c r="I135" s="14">
        <v>9</v>
      </c>
    </row>
    <row r="136" spans="1:9" ht="67.5" x14ac:dyDescent="0.2">
      <c r="A136" s="15" t="s">
        <v>14</v>
      </c>
      <c r="B136" s="32" t="s">
        <v>47</v>
      </c>
      <c r="C136" s="17">
        <f>1+1+1+1+1+1+1+1+1+1+1</f>
        <v>11</v>
      </c>
      <c r="D136" s="17">
        <v>11</v>
      </c>
      <c r="E136" s="7">
        <f>15473.33+21100+21100+21100+21100+21100+21100+21100+21100+21100+17583.33</f>
        <v>222956.66000000003</v>
      </c>
      <c r="F136" s="17" t="s">
        <v>26</v>
      </c>
      <c r="G136" s="17" t="s">
        <v>26</v>
      </c>
      <c r="H136" s="17" t="s">
        <v>26</v>
      </c>
      <c r="I136" s="17" t="s">
        <v>26</v>
      </c>
    </row>
    <row r="137" spans="1:9" ht="72.75" customHeight="1" x14ac:dyDescent="0.2">
      <c r="A137" s="15" t="s">
        <v>18</v>
      </c>
      <c r="B137" s="32" t="s">
        <v>47</v>
      </c>
      <c r="C137" s="16">
        <f>1+1+1+1+1+1+1+1+1+1+1</f>
        <v>11</v>
      </c>
      <c r="D137" s="16">
        <v>11</v>
      </c>
      <c r="E137" s="7">
        <f>14666.67+20000+20000+20000+20000+20000+20000+20000+20000+20000+16666.66</f>
        <v>211333.33</v>
      </c>
      <c r="F137" s="17" t="s">
        <v>26</v>
      </c>
      <c r="G137" s="17" t="s">
        <v>26</v>
      </c>
      <c r="H137" s="17" t="s">
        <v>26</v>
      </c>
      <c r="I137" s="17" t="s">
        <v>26</v>
      </c>
    </row>
    <row r="138" spans="1:9" ht="60" customHeight="1" x14ac:dyDescent="0.2">
      <c r="A138" s="15" t="s">
        <v>16</v>
      </c>
      <c r="B138" s="32" t="s">
        <v>47</v>
      </c>
      <c r="C138" s="16">
        <f>1+1+1+1+1+1+1+1+1+1+1</f>
        <v>11</v>
      </c>
      <c r="D138" s="16">
        <v>11</v>
      </c>
      <c r="E138" s="7">
        <f>13860+18900+18900+18900+18900+18900+18900+18900+18900+18900+15750</f>
        <v>199710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39" customHeight="1" x14ac:dyDescent="0.2">
      <c r="A139" s="15" t="s">
        <v>63</v>
      </c>
      <c r="B139" s="32" t="s">
        <v>64</v>
      </c>
      <c r="C139" s="16">
        <f>2+2+2+2+2+2+2+2+2</f>
        <v>18</v>
      </c>
      <c r="D139" s="16">
        <v>18</v>
      </c>
      <c r="E139" s="7">
        <f>39200+39200+39200+39200+39200+39200+39200+32666.66+22213.33+0.01</f>
        <v>329280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93" customHeight="1" thickBot="1" x14ac:dyDescent="0.25">
      <c r="A140" s="8"/>
      <c r="B140" s="33"/>
      <c r="C140" s="31"/>
      <c r="D140" s="31"/>
      <c r="E140" s="10"/>
      <c r="F140" s="9"/>
      <c r="G140" s="9"/>
      <c r="H140" s="9"/>
      <c r="I140" s="9"/>
    </row>
    <row r="141" spans="1:9" ht="35.25" customHeight="1" thickBot="1" x14ac:dyDescent="0.3">
      <c r="A141" s="83" t="s">
        <v>0</v>
      </c>
      <c r="B141" s="84"/>
      <c r="C141" s="85" t="s">
        <v>60</v>
      </c>
      <c r="D141" s="86"/>
      <c r="E141" s="86"/>
      <c r="F141" s="86"/>
      <c r="G141" s="86"/>
      <c r="H141" s="86"/>
      <c r="I141" s="87"/>
    </row>
    <row r="142" spans="1:9" ht="15.75" customHeight="1" thickBot="1" x14ac:dyDescent="0.25">
      <c r="A142" s="83" t="s">
        <v>1</v>
      </c>
      <c r="B142" s="84"/>
      <c r="C142" s="61" t="s">
        <v>2</v>
      </c>
      <c r="D142" s="62"/>
      <c r="E142" s="62"/>
      <c r="F142" s="62"/>
      <c r="G142" s="62"/>
      <c r="H142" s="62"/>
      <c r="I142" s="63"/>
    </row>
    <row r="143" spans="1:9" ht="15.75" customHeight="1" thickBot="1" x14ac:dyDescent="0.25">
      <c r="A143" s="83" t="s">
        <v>3</v>
      </c>
      <c r="B143" s="84"/>
      <c r="C143" s="88" t="s">
        <v>83</v>
      </c>
      <c r="D143" s="89"/>
      <c r="E143" s="89"/>
      <c r="F143" s="89"/>
      <c r="G143" s="89"/>
      <c r="H143" s="89"/>
      <c r="I143" s="90"/>
    </row>
    <row r="144" spans="1:9" ht="26.25" customHeight="1" thickBot="1" x14ac:dyDescent="0.25">
      <c r="A144" s="81" t="s">
        <v>4</v>
      </c>
      <c r="B144" s="82"/>
      <c r="C144" s="52" t="s">
        <v>53</v>
      </c>
      <c r="D144" s="53"/>
      <c r="E144" s="53"/>
      <c r="F144" s="53"/>
      <c r="G144" s="53"/>
      <c r="H144" s="53"/>
      <c r="I144" s="54"/>
    </row>
    <row r="145" spans="1:9" x14ac:dyDescent="0.2">
      <c r="A145" s="23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55" t="s">
        <v>5</v>
      </c>
      <c r="B146" s="56" t="s">
        <v>45</v>
      </c>
      <c r="C146" s="55" t="s">
        <v>6</v>
      </c>
      <c r="D146" s="55" t="s">
        <v>7</v>
      </c>
      <c r="E146" s="55" t="s">
        <v>8</v>
      </c>
      <c r="F146" s="55" t="s">
        <v>9</v>
      </c>
      <c r="G146" s="55"/>
      <c r="H146" s="55"/>
      <c r="I146" s="55" t="s">
        <v>10</v>
      </c>
    </row>
    <row r="147" spans="1:9" ht="77.25" customHeight="1" x14ac:dyDescent="0.2">
      <c r="A147" s="55"/>
      <c r="B147" s="57"/>
      <c r="C147" s="55"/>
      <c r="D147" s="55"/>
      <c r="E147" s="55"/>
      <c r="F147" s="13" t="s">
        <v>11</v>
      </c>
      <c r="G147" s="13" t="s">
        <v>12</v>
      </c>
      <c r="H147" s="13" t="s">
        <v>13</v>
      </c>
      <c r="I147" s="55"/>
    </row>
    <row r="148" spans="1:9" x14ac:dyDescent="0.2">
      <c r="A148" s="14">
        <v>1</v>
      </c>
      <c r="B148" s="14">
        <v>2</v>
      </c>
      <c r="C148" s="14">
        <v>3</v>
      </c>
      <c r="D148" s="14">
        <v>4</v>
      </c>
      <c r="E148" s="14">
        <v>5</v>
      </c>
      <c r="F148" s="14">
        <v>6</v>
      </c>
      <c r="G148" s="14">
        <v>7</v>
      </c>
      <c r="H148" s="14">
        <v>8</v>
      </c>
      <c r="I148" s="14">
        <v>9</v>
      </c>
    </row>
    <row r="149" spans="1:9" ht="104.25" customHeight="1" x14ac:dyDescent="0.2">
      <c r="A149" s="46" t="s">
        <v>14</v>
      </c>
      <c r="B149" s="46" t="s">
        <v>61</v>
      </c>
      <c r="C149" s="30">
        <f>1+1+1+1+1+1+1</f>
        <v>7</v>
      </c>
      <c r="D149" s="16">
        <v>7</v>
      </c>
      <c r="E149" s="7">
        <f>21803.33+21100+21803.33+21100+21803.33+21803.33+1406.67+0.01</f>
        <v>130820</v>
      </c>
      <c r="F149" s="17" t="s">
        <v>26</v>
      </c>
      <c r="G149" s="17" t="s">
        <v>26</v>
      </c>
      <c r="H149" s="17" t="s">
        <v>26</v>
      </c>
      <c r="I149" s="17" t="s">
        <v>26</v>
      </c>
    </row>
    <row r="150" spans="1:9" ht="104.25" customHeight="1" x14ac:dyDescent="0.2">
      <c r="A150" s="46" t="s">
        <v>16</v>
      </c>
      <c r="B150" s="46" t="s">
        <v>61</v>
      </c>
      <c r="C150" s="30">
        <f>1+1+1</f>
        <v>3</v>
      </c>
      <c r="D150" s="16">
        <v>3</v>
      </c>
      <c r="E150" s="7">
        <f>19633.33+19000+17100</f>
        <v>55733.33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69" customHeight="1" x14ac:dyDescent="0.2">
      <c r="A151" s="46" t="s">
        <v>22</v>
      </c>
      <c r="B151" s="46" t="s">
        <v>62</v>
      </c>
      <c r="C151" s="30">
        <f>3+3+3</f>
        <v>9</v>
      </c>
      <c r="D151" s="16">
        <v>9</v>
      </c>
      <c r="E151" s="7">
        <f>38340+44020+4260</f>
        <v>86620</v>
      </c>
      <c r="F151" s="17" t="s">
        <v>26</v>
      </c>
      <c r="G151" s="17" t="s">
        <v>26</v>
      </c>
      <c r="H151" s="17" t="s">
        <v>26</v>
      </c>
      <c r="I151" s="17" t="s">
        <v>26</v>
      </c>
    </row>
    <row r="152" spans="1:9" ht="29.25" customHeight="1" thickBot="1" x14ac:dyDescent="0.25">
      <c r="A152" s="8"/>
      <c r="B152" s="34"/>
      <c r="C152" s="31"/>
      <c r="D152" s="31"/>
      <c r="E152" s="10"/>
      <c r="F152" s="9"/>
      <c r="G152" s="9"/>
      <c r="H152" s="9"/>
      <c r="I152" s="9"/>
    </row>
    <row r="153" spans="1:9" ht="35.25" customHeight="1" thickBot="1" x14ac:dyDescent="0.3">
      <c r="A153" s="83" t="s">
        <v>0</v>
      </c>
      <c r="B153" s="84"/>
      <c r="C153" s="85" t="s">
        <v>39</v>
      </c>
      <c r="D153" s="86"/>
      <c r="E153" s="86"/>
      <c r="F153" s="86"/>
      <c r="G153" s="86"/>
      <c r="H153" s="86"/>
      <c r="I153" s="87"/>
    </row>
    <row r="154" spans="1:9" ht="15.75" customHeight="1" thickBot="1" x14ac:dyDescent="0.25">
      <c r="A154" s="83" t="s">
        <v>1</v>
      </c>
      <c r="B154" s="84"/>
      <c r="C154" s="61" t="s">
        <v>2</v>
      </c>
      <c r="D154" s="62"/>
      <c r="E154" s="62"/>
      <c r="F154" s="62"/>
      <c r="G154" s="62"/>
      <c r="H154" s="62"/>
      <c r="I154" s="63"/>
    </row>
    <row r="155" spans="1:9" ht="15.75" customHeight="1" thickBot="1" x14ac:dyDescent="0.25">
      <c r="A155" s="83" t="s">
        <v>3</v>
      </c>
      <c r="B155" s="84"/>
      <c r="C155" s="88" t="s">
        <v>83</v>
      </c>
      <c r="D155" s="89"/>
      <c r="E155" s="89"/>
      <c r="F155" s="89"/>
      <c r="G155" s="89"/>
      <c r="H155" s="89"/>
      <c r="I155" s="90"/>
    </row>
    <row r="156" spans="1:9" ht="26.25" customHeight="1" thickBot="1" x14ac:dyDescent="0.25">
      <c r="A156" s="81" t="s">
        <v>4</v>
      </c>
      <c r="B156" s="82"/>
      <c r="C156" s="52" t="s">
        <v>53</v>
      </c>
      <c r="D156" s="53"/>
      <c r="E156" s="53"/>
      <c r="F156" s="53"/>
      <c r="G156" s="53"/>
      <c r="H156" s="53"/>
      <c r="I156" s="54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55" t="s">
        <v>5</v>
      </c>
      <c r="B158" s="56" t="s">
        <v>45</v>
      </c>
      <c r="C158" s="55" t="s">
        <v>6</v>
      </c>
      <c r="D158" s="55" t="s">
        <v>7</v>
      </c>
      <c r="E158" s="55" t="s">
        <v>8</v>
      </c>
      <c r="F158" s="55" t="s">
        <v>9</v>
      </c>
      <c r="G158" s="55"/>
      <c r="H158" s="55"/>
      <c r="I158" s="55" t="s">
        <v>10</v>
      </c>
    </row>
    <row r="159" spans="1:9" ht="77.25" customHeight="1" x14ac:dyDescent="0.2">
      <c r="A159" s="55"/>
      <c r="B159" s="57"/>
      <c r="C159" s="55"/>
      <c r="D159" s="55"/>
      <c r="E159" s="55"/>
      <c r="F159" s="13" t="s">
        <v>11</v>
      </c>
      <c r="G159" s="13" t="s">
        <v>12</v>
      </c>
      <c r="H159" s="13" t="s">
        <v>13</v>
      </c>
      <c r="I159" s="55"/>
    </row>
    <row r="160" spans="1:9" x14ac:dyDescent="0.2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9" ht="92.25" customHeight="1" x14ac:dyDescent="0.2">
      <c r="A161" s="15" t="s">
        <v>16</v>
      </c>
      <c r="B161" s="35" t="s">
        <v>48</v>
      </c>
      <c r="C161" s="16">
        <f>1+1+1+1+1+1</f>
        <v>6</v>
      </c>
      <c r="D161" s="16">
        <v>6</v>
      </c>
      <c r="E161" s="7">
        <f>13876.33+19000+19000+19000+19000+19000+57</f>
        <v>108933.33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9" ht="109.5" customHeight="1" x14ac:dyDescent="0.2">
      <c r="A162" s="8"/>
      <c r="B162" s="34"/>
      <c r="C162" s="31"/>
      <c r="D162" s="31"/>
      <c r="E162" s="10"/>
      <c r="F162" s="9"/>
      <c r="G162" s="9"/>
      <c r="H162" s="9"/>
      <c r="I162" s="9"/>
    </row>
    <row r="163" spans="1:9" ht="92.25" customHeight="1" thickBot="1" x14ac:dyDescent="0.25">
      <c r="A163" s="8"/>
      <c r="B163" s="34"/>
      <c r="C163" s="31"/>
      <c r="D163" s="31"/>
      <c r="E163" s="10"/>
      <c r="F163" s="9"/>
      <c r="G163" s="9"/>
      <c r="H163" s="9"/>
      <c r="I163" s="9"/>
    </row>
    <row r="164" spans="1:9" ht="35.25" customHeight="1" thickBot="1" x14ac:dyDescent="0.3">
      <c r="A164" s="83" t="s">
        <v>0</v>
      </c>
      <c r="B164" s="84"/>
      <c r="C164" s="85" t="s">
        <v>65</v>
      </c>
      <c r="D164" s="86"/>
      <c r="E164" s="86"/>
      <c r="F164" s="86"/>
      <c r="G164" s="86"/>
      <c r="H164" s="86"/>
      <c r="I164" s="87"/>
    </row>
    <row r="165" spans="1:9" ht="15.75" customHeight="1" thickBot="1" x14ac:dyDescent="0.25">
      <c r="A165" s="83" t="s">
        <v>1</v>
      </c>
      <c r="B165" s="84"/>
      <c r="C165" s="61" t="s">
        <v>2</v>
      </c>
      <c r="D165" s="62"/>
      <c r="E165" s="62"/>
      <c r="F165" s="62"/>
      <c r="G165" s="62"/>
      <c r="H165" s="62"/>
      <c r="I165" s="63"/>
    </row>
    <row r="166" spans="1:9" ht="15.75" customHeight="1" thickBot="1" x14ac:dyDescent="0.25">
      <c r="A166" s="83" t="s">
        <v>3</v>
      </c>
      <c r="B166" s="84"/>
      <c r="C166" s="88" t="s">
        <v>83</v>
      </c>
      <c r="D166" s="89"/>
      <c r="E166" s="89"/>
      <c r="F166" s="89"/>
      <c r="G166" s="89"/>
      <c r="H166" s="89"/>
      <c r="I166" s="90"/>
    </row>
    <row r="167" spans="1:9" ht="26.25" customHeight="1" thickBot="1" x14ac:dyDescent="0.25">
      <c r="A167" s="83" t="s">
        <v>4</v>
      </c>
      <c r="B167" s="84"/>
      <c r="C167" s="61" t="s">
        <v>66</v>
      </c>
      <c r="D167" s="62"/>
      <c r="E167" s="62"/>
      <c r="F167" s="62"/>
      <c r="G167" s="62"/>
      <c r="H167" s="62"/>
      <c r="I167" s="63"/>
    </row>
    <row r="168" spans="1:9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 x14ac:dyDescent="0.2">
      <c r="A169" s="56" t="s">
        <v>5</v>
      </c>
      <c r="B169" s="56" t="s">
        <v>45</v>
      </c>
      <c r="C169" s="56" t="s">
        <v>6</v>
      </c>
      <c r="D169" s="56" t="s">
        <v>7</v>
      </c>
      <c r="E169" s="56" t="s">
        <v>8</v>
      </c>
      <c r="F169" s="91" t="s">
        <v>9</v>
      </c>
      <c r="G169" s="92"/>
      <c r="H169" s="93"/>
      <c r="I169" s="56" t="s">
        <v>10</v>
      </c>
    </row>
    <row r="170" spans="1:9" ht="77.25" customHeight="1" x14ac:dyDescent="0.2">
      <c r="A170" s="57"/>
      <c r="B170" s="57"/>
      <c r="C170" s="57"/>
      <c r="D170" s="57"/>
      <c r="E170" s="57"/>
      <c r="F170" s="13" t="s">
        <v>11</v>
      </c>
      <c r="G170" s="13" t="s">
        <v>12</v>
      </c>
      <c r="H170" s="13" t="s">
        <v>13</v>
      </c>
      <c r="I170" s="57"/>
    </row>
    <row r="171" spans="1:9" x14ac:dyDescent="0.2">
      <c r="A171" s="29">
        <v>1</v>
      </c>
      <c r="B171" s="29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9" ht="34.5" customHeight="1" x14ac:dyDescent="0.2">
      <c r="A172" s="32" t="s">
        <v>24</v>
      </c>
      <c r="B172" s="32" t="s">
        <v>23</v>
      </c>
      <c r="C172" s="16">
        <v>1</v>
      </c>
      <c r="D172" s="16">
        <v>1</v>
      </c>
      <c r="E172" s="7">
        <f>15082.67</f>
        <v>15082.67</v>
      </c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9" ht="174.75" customHeight="1" x14ac:dyDescent="0.2">
      <c r="A173" s="33"/>
      <c r="B173" s="33"/>
      <c r="C173" s="31"/>
      <c r="D173" s="31"/>
      <c r="E173" s="10"/>
      <c r="F173" s="9"/>
      <c r="G173" s="9"/>
      <c r="H173" s="9"/>
      <c r="I173" s="9"/>
    </row>
    <row r="174" spans="1:9" ht="92.25" customHeight="1" thickBot="1" x14ac:dyDescent="0.25">
      <c r="A174" s="33"/>
      <c r="B174" s="33"/>
      <c r="C174" s="31"/>
      <c r="D174" s="31"/>
      <c r="E174" s="10"/>
      <c r="F174" s="9"/>
      <c r="G174" s="9"/>
      <c r="H174" s="9"/>
      <c r="I174" s="9"/>
    </row>
    <row r="175" spans="1:9" ht="35.25" customHeight="1" thickBot="1" x14ac:dyDescent="0.3">
      <c r="A175" s="83" t="s">
        <v>0</v>
      </c>
      <c r="B175" s="84"/>
      <c r="C175" s="85" t="s">
        <v>73</v>
      </c>
      <c r="D175" s="86"/>
      <c r="E175" s="86"/>
      <c r="F175" s="86"/>
      <c r="G175" s="86"/>
      <c r="H175" s="86"/>
      <c r="I175" s="87"/>
    </row>
    <row r="176" spans="1:9" ht="15.75" customHeight="1" thickBot="1" x14ac:dyDescent="0.25">
      <c r="A176" s="83" t="s">
        <v>1</v>
      </c>
      <c r="B176" s="84"/>
      <c r="C176" s="61" t="s">
        <v>2</v>
      </c>
      <c r="D176" s="62"/>
      <c r="E176" s="62"/>
      <c r="F176" s="62"/>
      <c r="G176" s="62"/>
      <c r="H176" s="62"/>
      <c r="I176" s="63"/>
    </row>
    <row r="177" spans="1:9" ht="15.75" customHeight="1" thickBot="1" x14ac:dyDescent="0.25">
      <c r="A177" s="83" t="s">
        <v>3</v>
      </c>
      <c r="B177" s="84"/>
      <c r="C177" s="88" t="s">
        <v>83</v>
      </c>
      <c r="D177" s="89"/>
      <c r="E177" s="89"/>
      <c r="F177" s="89"/>
      <c r="G177" s="89"/>
      <c r="H177" s="89"/>
      <c r="I177" s="90"/>
    </row>
    <row r="178" spans="1:9" ht="26.25" customHeight="1" thickBot="1" x14ac:dyDescent="0.25">
      <c r="A178" s="83" t="s">
        <v>4</v>
      </c>
      <c r="B178" s="84"/>
      <c r="C178" s="61" t="s">
        <v>74</v>
      </c>
      <c r="D178" s="62"/>
      <c r="E178" s="62"/>
      <c r="F178" s="62"/>
      <c r="G178" s="62"/>
      <c r="H178" s="62"/>
      <c r="I178" s="63"/>
    </row>
    <row r="179" spans="1:9" x14ac:dyDescent="0.2">
      <c r="A179" s="23"/>
      <c r="B179" s="11"/>
      <c r="C179" s="11"/>
      <c r="D179" s="11"/>
      <c r="E179" s="11"/>
      <c r="F179" s="11"/>
      <c r="G179" s="11"/>
      <c r="H179" s="11"/>
      <c r="I179" s="11"/>
    </row>
    <row r="180" spans="1:9" ht="12.75" customHeight="1" x14ac:dyDescent="0.2">
      <c r="A180" s="56" t="s">
        <v>5</v>
      </c>
      <c r="B180" s="56" t="s">
        <v>45</v>
      </c>
      <c r="C180" s="56" t="s">
        <v>6</v>
      </c>
      <c r="D180" s="56" t="s">
        <v>7</v>
      </c>
      <c r="E180" s="56" t="s">
        <v>8</v>
      </c>
      <c r="F180" s="91" t="s">
        <v>9</v>
      </c>
      <c r="G180" s="92"/>
      <c r="H180" s="93"/>
      <c r="I180" s="56" t="s">
        <v>10</v>
      </c>
    </row>
    <row r="181" spans="1:9" ht="77.25" customHeight="1" x14ac:dyDescent="0.2">
      <c r="A181" s="57"/>
      <c r="B181" s="57"/>
      <c r="C181" s="57"/>
      <c r="D181" s="57"/>
      <c r="E181" s="57"/>
      <c r="F181" s="13" t="s">
        <v>11</v>
      </c>
      <c r="G181" s="13" t="s">
        <v>12</v>
      </c>
      <c r="H181" s="13" t="s">
        <v>13</v>
      </c>
      <c r="I181" s="57"/>
    </row>
    <row r="182" spans="1:9" x14ac:dyDescent="0.2">
      <c r="A182" s="29">
        <v>1</v>
      </c>
      <c r="B182" s="29">
        <v>2</v>
      </c>
      <c r="C182" s="14">
        <v>3</v>
      </c>
      <c r="D182" s="14">
        <v>4</v>
      </c>
      <c r="E182" s="14">
        <v>5</v>
      </c>
      <c r="F182" s="14">
        <v>6</v>
      </c>
      <c r="G182" s="14">
        <v>7</v>
      </c>
      <c r="H182" s="14">
        <v>8</v>
      </c>
      <c r="I182" s="14">
        <v>9</v>
      </c>
    </row>
    <row r="183" spans="1:9" ht="36" customHeight="1" x14ac:dyDescent="0.2">
      <c r="A183" s="32" t="s">
        <v>16</v>
      </c>
      <c r="B183" s="32" t="s">
        <v>17</v>
      </c>
      <c r="C183" s="44">
        <v>1</v>
      </c>
      <c r="D183" s="17">
        <v>1</v>
      </c>
      <c r="E183" s="7">
        <v>30600</v>
      </c>
      <c r="F183" s="17" t="s">
        <v>26</v>
      </c>
      <c r="G183" s="17" t="s">
        <v>26</v>
      </c>
      <c r="H183" s="17" t="s">
        <v>26</v>
      </c>
      <c r="I183" s="17" t="s">
        <v>26</v>
      </c>
    </row>
    <row r="184" spans="1:9" ht="34.5" customHeight="1" x14ac:dyDescent="0.2">
      <c r="A184" s="32" t="s">
        <v>18</v>
      </c>
      <c r="B184" s="32" t="s">
        <v>15</v>
      </c>
      <c r="C184" s="44">
        <v>1</v>
      </c>
      <c r="D184" s="17">
        <v>1</v>
      </c>
      <c r="E184" s="7">
        <v>36000</v>
      </c>
      <c r="F184" s="17" t="s">
        <v>26</v>
      </c>
      <c r="G184" s="17" t="s">
        <v>26</v>
      </c>
      <c r="H184" s="17" t="s">
        <v>26</v>
      </c>
      <c r="I184" s="17" t="s">
        <v>26</v>
      </c>
    </row>
    <row r="185" spans="1:9" ht="36.75" customHeight="1" x14ac:dyDescent="0.2">
      <c r="A185" s="32" t="s">
        <v>75</v>
      </c>
      <c r="B185" s="32" t="s">
        <v>76</v>
      </c>
      <c r="C185" s="44">
        <f>8+8</f>
        <v>16</v>
      </c>
      <c r="D185" s="17">
        <v>16</v>
      </c>
      <c r="E185" s="7">
        <f>111577.5+111577.5</f>
        <v>223155</v>
      </c>
      <c r="F185" s="17" t="s">
        <v>26</v>
      </c>
      <c r="G185" s="17" t="s">
        <v>26</v>
      </c>
      <c r="H185" s="17" t="s">
        <v>26</v>
      </c>
      <c r="I185" s="17" t="s">
        <v>26</v>
      </c>
    </row>
    <row r="186" spans="1:9" ht="36" customHeight="1" x14ac:dyDescent="0.2">
      <c r="A186" s="32" t="s">
        <v>22</v>
      </c>
      <c r="B186" s="32" t="s">
        <v>23</v>
      </c>
      <c r="C186" s="44">
        <f>1+1</f>
        <v>2</v>
      </c>
      <c r="D186" s="17">
        <v>2</v>
      </c>
      <c r="E186" s="7">
        <f>5680+5680</f>
        <v>11360</v>
      </c>
      <c r="F186" s="17" t="s">
        <v>26</v>
      </c>
      <c r="G186" s="17" t="s">
        <v>26</v>
      </c>
      <c r="H186" s="17" t="s">
        <v>26</v>
      </c>
      <c r="I186" s="17" t="s">
        <v>26</v>
      </c>
    </row>
    <row r="187" spans="1:9" ht="161.25" customHeight="1" thickBot="1" x14ac:dyDescent="0.25">
      <c r="A187" s="23"/>
      <c r="B187" s="11"/>
      <c r="C187" s="11"/>
      <c r="D187" s="11"/>
      <c r="E187" s="11"/>
      <c r="F187" s="11"/>
      <c r="G187" s="11"/>
      <c r="H187" s="11"/>
      <c r="I187" s="11"/>
    </row>
    <row r="188" spans="1:9" ht="35.25" customHeight="1" thickBot="1" x14ac:dyDescent="0.3">
      <c r="A188" s="83" t="s">
        <v>0</v>
      </c>
      <c r="B188" s="84"/>
      <c r="C188" s="85" t="s">
        <v>78</v>
      </c>
      <c r="D188" s="86"/>
      <c r="E188" s="86"/>
      <c r="F188" s="86"/>
      <c r="G188" s="86"/>
      <c r="H188" s="86"/>
      <c r="I188" s="87"/>
    </row>
    <row r="189" spans="1:9" ht="15.75" customHeight="1" thickBot="1" x14ac:dyDescent="0.25">
      <c r="A189" s="83" t="s">
        <v>1</v>
      </c>
      <c r="B189" s="84"/>
      <c r="C189" s="61" t="s">
        <v>2</v>
      </c>
      <c r="D189" s="62"/>
      <c r="E189" s="62"/>
      <c r="F189" s="62"/>
      <c r="G189" s="62"/>
      <c r="H189" s="62"/>
      <c r="I189" s="63"/>
    </row>
    <row r="190" spans="1:9" ht="15.75" customHeight="1" thickBot="1" x14ac:dyDescent="0.25">
      <c r="A190" s="83" t="s">
        <v>3</v>
      </c>
      <c r="B190" s="84"/>
      <c r="C190" s="88" t="s">
        <v>83</v>
      </c>
      <c r="D190" s="89"/>
      <c r="E190" s="89"/>
      <c r="F190" s="89"/>
      <c r="G190" s="89"/>
      <c r="H190" s="89"/>
      <c r="I190" s="90"/>
    </row>
    <row r="191" spans="1:9" ht="26.25" customHeight="1" thickBot="1" x14ac:dyDescent="0.25">
      <c r="A191" s="83" t="s">
        <v>4</v>
      </c>
      <c r="B191" s="84"/>
      <c r="C191" s="61" t="s">
        <v>79</v>
      </c>
      <c r="D191" s="62"/>
      <c r="E191" s="62"/>
      <c r="F191" s="62"/>
      <c r="G191" s="62"/>
      <c r="H191" s="62"/>
      <c r="I191" s="63"/>
    </row>
    <row r="192" spans="1:9" x14ac:dyDescent="0.2">
      <c r="A192" s="23"/>
      <c r="B192" s="11"/>
      <c r="C192" s="11"/>
      <c r="D192" s="11"/>
      <c r="E192" s="11"/>
      <c r="F192" s="11"/>
      <c r="G192" s="11"/>
      <c r="H192" s="11"/>
      <c r="I192" s="11"/>
    </row>
    <row r="193" spans="1:10" ht="12.75" customHeight="1" x14ac:dyDescent="0.2">
      <c r="A193" s="56" t="s">
        <v>5</v>
      </c>
      <c r="B193" s="56" t="s">
        <v>45</v>
      </c>
      <c r="C193" s="56" t="s">
        <v>6</v>
      </c>
      <c r="D193" s="56" t="s">
        <v>7</v>
      </c>
      <c r="E193" s="56" t="s">
        <v>8</v>
      </c>
      <c r="F193" s="91" t="s">
        <v>9</v>
      </c>
      <c r="G193" s="92"/>
      <c r="H193" s="93"/>
      <c r="I193" s="56" t="s">
        <v>10</v>
      </c>
    </row>
    <row r="194" spans="1:10" ht="77.25" customHeight="1" x14ac:dyDescent="0.2">
      <c r="A194" s="57"/>
      <c r="B194" s="57"/>
      <c r="C194" s="57"/>
      <c r="D194" s="57"/>
      <c r="E194" s="57"/>
      <c r="F194" s="38" t="s">
        <v>11</v>
      </c>
      <c r="G194" s="38" t="s">
        <v>12</v>
      </c>
      <c r="H194" s="38" t="s">
        <v>13</v>
      </c>
      <c r="I194" s="57"/>
    </row>
    <row r="195" spans="1:10" x14ac:dyDescent="0.2">
      <c r="A195" s="29">
        <v>1</v>
      </c>
      <c r="B195" s="29">
        <v>2</v>
      </c>
      <c r="C195" s="14">
        <v>3</v>
      </c>
      <c r="D195" s="14">
        <v>4</v>
      </c>
      <c r="E195" s="14">
        <v>5</v>
      </c>
      <c r="F195" s="14">
        <v>6</v>
      </c>
      <c r="G195" s="14">
        <v>7</v>
      </c>
      <c r="H195" s="14">
        <v>8</v>
      </c>
      <c r="I195" s="14">
        <v>9</v>
      </c>
    </row>
    <row r="196" spans="1:10" ht="34.5" customHeight="1" x14ac:dyDescent="0.2">
      <c r="A196" s="32" t="s">
        <v>14</v>
      </c>
      <c r="B196" s="32" t="s">
        <v>15</v>
      </c>
      <c r="C196" s="30">
        <f>1+1+1</f>
        <v>3</v>
      </c>
      <c r="D196" s="16">
        <v>3</v>
      </c>
      <c r="E196" s="7">
        <f>8400+18000+18600</f>
        <v>45000</v>
      </c>
      <c r="F196" s="17" t="s">
        <v>26</v>
      </c>
      <c r="G196" s="17" t="s">
        <v>26</v>
      </c>
      <c r="H196" s="17" t="s">
        <v>26</v>
      </c>
      <c r="I196" s="17" t="s">
        <v>26</v>
      </c>
    </row>
    <row r="197" spans="1:10" ht="36" customHeight="1" x14ac:dyDescent="0.2">
      <c r="A197" s="32" t="s">
        <v>16</v>
      </c>
      <c r="B197" s="32" t="s">
        <v>17</v>
      </c>
      <c r="C197" s="30">
        <f>3+3+3</f>
        <v>9</v>
      </c>
      <c r="D197" s="16">
        <v>9</v>
      </c>
      <c r="E197" s="7">
        <f>9600+48000+38400</f>
        <v>96000</v>
      </c>
      <c r="F197" s="17" t="s">
        <v>26</v>
      </c>
      <c r="G197" s="17" t="s">
        <v>26</v>
      </c>
      <c r="H197" s="17" t="s">
        <v>26</v>
      </c>
      <c r="I197" s="17" t="s">
        <v>26</v>
      </c>
    </row>
    <row r="198" spans="1:10" ht="36.75" customHeight="1" x14ac:dyDescent="0.2">
      <c r="A198" s="32" t="s">
        <v>75</v>
      </c>
      <c r="B198" s="32" t="s">
        <v>76</v>
      </c>
      <c r="C198" s="44">
        <v>16</v>
      </c>
      <c r="D198" s="17">
        <v>16</v>
      </c>
      <c r="E198" s="7">
        <v>240000</v>
      </c>
      <c r="F198" s="17" t="s">
        <v>26</v>
      </c>
      <c r="G198" s="17" t="s">
        <v>26</v>
      </c>
      <c r="H198" s="17" t="s">
        <v>26</v>
      </c>
      <c r="I198" s="17" t="s">
        <v>26</v>
      </c>
    </row>
    <row r="199" spans="1:10" ht="36" customHeight="1" x14ac:dyDescent="0.2">
      <c r="A199" s="32" t="s">
        <v>22</v>
      </c>
      <c r="B199" s="32" t="s">
        <v>23</v>
      </c>
      <c r="C199" s="44">
        <v>1</v>
      </c>
      <c r="D199" s="17">
        <v>1</v>
      </c>
      <c r="E199" s="7">
        <v>9500</v>
      </c>
      <c r="F199" s="17" t="s">
        <v>26</v>
      </c>
      <c r="G199" s="17" t="s">
        <v>26</v>
      </c>
      <c r="H199" s="17" t="s">
        <v>26</v>
      </c>
      <c r="I199" s="17" t="s">
        <v>26</v>
      </c>
    </row>
    <row r="200" spans="1:10" ht="28.5" customHeight="1" x14ac:dyDescent="0.2">
      <c r="A200" s="100" t="s">
        <v>84</v>
      </c>
      <c r="B200" s="100"/>
      <c r="C200" s="100"/>
      <c r="D200" s="100" t="s">
        <v>85</v>
      </c>
      <c r="E200" s="100"/>
      <c r="F200" s="100"/>
      <c r="G200" s="100"/>
      <c r="H200" s="100"/>
      <c r="I200" s="100"/>
      <c r="J200" s="100"/>
    </row>
    <row r="201" spans="1:10" ht="12.75" customHeight="1" x14ac:dyDescent="0.2">
      <c r="A201" s="98"/>
      <c r="B201" s="98"/>
      <c r="C201" s="98"/>
      <c r="D201" s="99" t="s">
        <v>55</v>
      </c>
      <c r="E201" s="99"/>
      <c r="F201" s="99"/>
      <c r="G201" s="99"/>
      <c r="H201" s="99"/>
      <c r="I201" s="99"/>
      <c r="J201" s="99"/>
    </row>
    <row r="202" spans="1:10" x14ac:dyDescent="0.2">
      <c r="A202" s="3" t="s">
        <v>30</v>
      </c>
      <c r="B202" s="3"/>
      <c r="C202" s="3"/>
    </row>
    <row r="203" spans="1:10" ht="15" x14ac:dyDescent="0.25">
      <c r="A203" s="101" t="s">
        <v>31</v>
      </c>
      <c r="B203" s="101"/>
      <c r="C203" s="94" t="s">
        <v>54</v>
      </c>
      <c r="D203" s="94"/>
      <c r="E203" s="94"/>
      <c r="F203" s="94"/>
      <c r="G203" s="94"/>
      <c r="H203" s="94"/>
      <c r="I203" s="94"/>
    </row>
    <row r="204" spans="1:10" s="4" customFormat="1" ht="16.5" customHeight="1" x14ac:dyDescent="0.25">
      <c r="A204" s="102"/>
      <c r="B204" s="102"/>
      <c r="C204" s="102"/>
      <c r="D204" s="102"/>
      <c r="E204" s="102"/>
      <c r="F204" s="102"/>
      <c r="G204" s="102"/>
      <c r="H204" s="102"/>
      <c r="I204" s="102"/>
    </row>
    <row r="205" spans="1:10" ht="15.75" customHeight="1" x14ac:dyDescent="0.2">
      <c r="A205" s="5"/>
    </row>
    <row r="206" spans="1:10" x14ac:dyDescent="0.2">
      <c r="A206" s="2"/>
    </row>
  </sheetData>
  <mergeCells count="247">
    <mergeCell ref="A188:B188"/>
    <mergeCell ref="C188:I188"/>
    <mergeCell ref="A189:B189"/>
    <mergeCell ref="C189:I189"/>
    <mergeCell ref="A190:B190"/>
    <mergeCell ref="C190:I190"/>
    <mergeCell ref="A193:A194"/>
    <mergeCell ref="B193:B194"/>
    <mergeCell ref="C193:C194"/>
    <mergeCell ref="D193:D194"/>
    <mergeCell ref="E193:E194"/>
    <mergeCell ref="F193:H193"/>
    <mergeCell ref="I193:I194"/>
    <mergeCell ref="A191:B191"/>
    <mergeCell ref="C191:I191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  <mergeCell ref="A175:B175"/>
    <mergeCell ref="C175:I175"/>
    <mergeCell ref="A176:B176"/>
    <mergeCell ref="C176:I176"/>
    <mergeCell ref="A177:B177"/>
    <mergeCell ref="C177:I177"/>
    <mergeCell ref="A178:B178"/>
    <mergeCell ref="C178:I178"/>
    <mergeCell ref="A180:A181"/>
    <mergeCell ref="B180:B181"/>
    <mergeCell ref="C180:C181"/>
    <mergeCell ref="D180:D181"/>
    <mergeCell ref="E180:E181"/>
    <mergeCell ref="F180:H180"/>
    <mergeCell ref="I180:I181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C19:I19"/>
    <mergeCell ref="A23:A24"/>
    <mergeCell ref="C23:C24"/>
    <mergeCell ref="C98:I98"/>
    <mergeCell ref="A95:B95"/>
    <mergeCell ref="C95:I95"/>
    <mergeCell ref="A96:B96"/>
    <mergeCell ref="C96:I96"/>
    <mergeCell ref="A97:B97"/>
    <mergeCell ref="C97:I97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A203:B203"/>
    <mergeCell ref="A204:I204"/>
    <mergeCell ref="A60:B60"/>
    <mergeCell ref="C60:I60"/>
    <mergeCell ref="A61:B61"/>
    <mergeCell ref="C61:I61"/>
    <mergeCell ref="A62:B62"/>
    <mergeCell ref="C62:I62"/>
    <mergeCell ref="A100:A101"/>
    <mergeCell ref="C100:C101"/>
    <mergeCell ref="D100:D101"/>
    <mergeCell ref="E100:E101"/>
    <mergeCell ref="F100:H100"/>
    <mergeCell ref="I100:I101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98:B98"/>
    <mergeCell ref="C203:I203"/>
    <mergeCell ref="A128:B128"/>
    <mergeCell ref="C128:I128"/>
    <mergeCell ref="A129:B129"/>
    <mergeCell ref="C129:I129"/>
    <mergeCell ref="A130:B130"/>
    <mergeCell ref="C130:I130"/>
    <mergeCell ref="A131:B131"/>
    <mergeCell ref="C131:I131"/>
    <mergeCell ref="A133:A134"/>
    <mergeCell ref="C133:C134"/>
    <mergeCell ref="D133:D134"/>
    <mergeCell ref="E133:E134"/>
    <mergeCell ref="F133:H133"/>
    <mergeCell ref="I133:I134"/>
    <mergeCell ref="A201:C201"/>
    <mergeCell ref="D201:J201"/>
    <mergeCell ref="A154:B154"/>
    <mergeCell ref="C154:I154"/>
    <mergeCell ref="A155:B155"/>
    <mergeCell ref="C155:I155"/>
    <mergeCell ref="A200:C200"/>
    <mergeCell ref="D200:J200"/>
    <mergeCell ref="B133:B134"/>
    <mergeCell ref="A158:A159"/>
    <mergeCell ref="C158:C159"/>
    <mergeCell ref="D158:D159"/>
    <mergeCell ref="E158:E159"/>
    <mergeCell ref="F158:H158"/>
    <mergeCell ref="I158:I159"/>
    <mergeCell ref="A156:B156"/>
    <mergeCell ref="B158:B159"/>
    <mergeCell ref="B100:B101"/>
    <mergeCell ref="A108:B108"/>
    <mergeCell ref="C108:I108"/>
    <mergeCell ref="A109:B109"/>
    <mergeCell ref="C109:I109"/>
    <mergeCell ref="A110:B110"/>
    <mergeCell ref="C110:I110"/>
    <mergeCell ref="A153:B153"/>
    <mergeCell ref="C153:I153"/>
    <mergeCell ref="C156:I156"/>
    <mergeCell ref="A118:B118"/>
    <mergeCell ref="C118:I118"/>
    <mergeCell ref="A119:B119"/>
    <mergeCell ref="C119:I119"/>
    <mergeCell ref="A120:B120"/>
    <mergeCell ref="C120:I120"/>
    <mergeCell ref="A111:B111"/>
    <mergeCell ref="C111:I111"/>
    <mergeCell ref="A113:A114"/>
    <mergeCell ref="B113:B114"/>
    <mergeCell ref="C113:C114"/>
    <mergeCell ref="D113:D114"/>
    <mergeCell ref="E113:E114"/>
    <mergeCell ref="F113:H113"/>
    <mergeCell ref="I113:I114"/>
    <mergeCell ref="A141:B141"/>
    <mergeCell ref="C141:I141"/>
    <mergeCell ref="A142:B142"/>
    <mergeCell ref="C142:I142"/>
    <mergeCell ref="A143:B143"/>
    <mergeCell ref="C143:I143"/>
    <mergeCell ref="A121:B121"/>
    <mergeCell ref="C121:I121"/>
    <mergeCell ref="A123:A124"/>
    <mergeCell ref="B123:B124"/>
    <mergeCell ref="C123:C124"/>
    <mergeCell ref="D123:D124"/>
    <mergeCell ref="E123:E124"/>
    <mergeCell ref="F123:H123"/>
    <mergeCell ref="I123:I124"/>
    <mergeCell ref="A144:B144"/>
    <mergeCell ref="C144:I144"/>
    <mergeCell ref="A146:A147"/>
    <mergeCell ref="B146:B147"/>
    <mergeCell ref="C146:C147"/>
    <mergeCell ref="D146:D147"/>
    <mergeCell ref="E146:E147"/>
    <mergeCell ref="F146:H146"/>
    <mergeCell ref="I146:I147"/>
    <mergeCell ref="C50:C51"/>
    <mergeCell ref="D50:D51"/>
    <mergeCell ref="E50:E51"/>
    <mergeCell ref="F50:H50"/>
    <mergeCell ref="I50:I51"/>
    <mergeCell ref="A82:B82"/>
    <mergeCell ref="C82:I82"/>
    <mergeCell ref="A83:B83"/>
    <mergeCell ref="C83:I83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A84:B84"/>
    <mergeCell ref="C84:I84"/>
    <mergeCell ref="A85:B85"/>
    <mergeCell ref="C85:I85"/>
    <mergeCell ref="A87:A88"/>
    <mergeCell ref="B87:B88"/>
    <mergeCell ref="C87:C88"/>
    <mergeCell ref="D87:D88"/>
    <mergeCell ref="E87:E88"/>
    <mergeCell ref="F87:H87"/>
    <mergeCell ref="I87:I88"/>
  </mergeCells>
  <hyperlinks>
    <hyperlink ref="A1" location="_edn1" display="_edn1"/>
    <hyperlink ref="A202" location="_ednref1" display="_ednref1"/>
    <hyperlink ref="C203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IU20o2LkQ+aUD9bqfgLuT3zQ9Tc=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+QQWo4M+0nzyhNRUJMwPkM3VZz4=</DigestValue>
    </Reference>
  </SignedInfo>
  <SignatureValue>wRDGds5mXXLhu4BuUZszT0rLW+EOonNzAyKXyN1jlSapKbcGpIOaDiEuM6P3GKRZbFFvVgUydhUd
jPA+PefLg2xrGHX2VeaBte0dypiedwb0r7r2X9G64D4yBmu6Ef/tlzXNuI7IctAdib8Cr8fMl7TA
FJoRjf+UKidCo+EsAyU=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yg1j0vUFQnxcd2vR7souyBUKh+g=</DigestValue>
      </Reference>
      <Reference URI="/xl/worksheets/sheet1.xml?ContentType=application/vnd.openxmlformats-officedocument.spreadsheetml.worksheet+xml">
        <DigestMethod Algorithm="http://www.w3.org/2000/09/xmldsig#sha1"/>
        <DigestValue>zwqer0tLhN0WogVHLwNI2DvJPYc=</DigestValue>
      </Reference>
      <Reference URI="/xl/styles.xml?ContentType=application/vnd.openxmlformats-officedocument.spreadsheetml.styles+xml">
        <DigestMethod Algorithm="http://www.w3.org/2000/09/xmldsig#sha1"/>
        <DigestValue>7btVwMb1/cnWmOOIO3rdiEg1ld8=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IQ/5VOzX8G3nJ2OfvvXkOqgC7Wk=</DigestValue>
      </Reference>
      <Reference URI="/xl/sharedStrings.xml?ContentType=application/vnd.openxmlformats-officedocument.spreadsheetml.sharedStrings+xml">
        <DigestMethod Algorithm="http://www.w3.org/2000/09/xmldsig#sha1"/>
        <DigestValue>QvrAscLnBUEuH8SPsih6YauehwI=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2022-12-12T08:13:00Z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2022-12-12T08:13:00Z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2022-12-12T08:13:00Z</dcterms:modified>
  <cp:contentStatus/>
</cp:coreProperties>
</file>